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MINAS SEPT. en adelante  2017\NOVIEMBRE 2017\"/>
    </mc:Choice>
  </mc:AlternateContent>
  <bookViews>
    <workbookView xWindow="0" yWindow="0" windowWidth="20490" windowHeight="7755" activeTab="1"/>
  </bookViews>
  <sheets>
    <sheet name="Nomina Emp Fijos " sheetId="1" r:id="rId1"/>
    <sheet name="Nomina Emp Fijos Noviembre" sheetId="2" r:id="rId2"/>
  </sheets>
  <definedNames>
    <definedName name="_xlnm._FilterDatabase" localSheetId="1" hidden="1">'Nomina Emp Fijos Noviembre'!$A$11:$S$128</definedName>
    <definedName name="_xlnm.Print_Titles" localSheetId="0">'Nomina Emp Fijos '!$1:$13</definedName>
    <definedName name="_xlnm.Print_Titles" localSheetId="1">'Nomina Emp Fijos Noviembre'!$1:$13</definedName>
  </definedNames>
  <calcPr calcId="152511"/>
</workbook>
</file>

<file path=xl/calcChain.xml><?xml version="1.0" encoding="utf-8"?>
<calcChain xmlns="http://schemas.openxmlformats.org/spreadsheetml/2006/main">
  <c r="N17" i="2" l="1"/>
  <c r="K81" i="2"/>
  <c r="N46" i="2" l="1"/>
  <c r="G116" i="2" l="1"/>
  <c r="H116" i="2"/>
  <c r="M95" i="2"/>
  <c r="K95" i="2"/>
  <c r="J95" i="2"/>
  <c r="I95" i="2"/>
  <c r="P95" i="2" s="1"/>
  <c r="R95" i="2" s="1"/>
  <c r="O95" i="2" l="1"/>
  <c r="Q95" i="2"/>
  <c r="F116" i="2"/>
  <c r="M115" i="2"/>
  <c r="K115" i="2"/>
  <c r="J115" i="2"/>
  <c r="I115" i="2"/>
  <c r="M114" i="2"/>
  <c r="K114" i="2"/>
  <c r="J114" i="2"/>
  <c r="I114" i="2"/>
  <c r="P114" i="2" s="1"/>
  <c r="R114" i="2" s="1"/>
  <c r="M113" i="2"/>
  <c r="K113" i="2"/>
  <c r="J113" i="2"/>
  <c r="I113" i="2"/>
  <c r="M112" i="2"/>
  <c r="K112" i="2"/>
  <c r="J112" i="2"/>
  <c r="I112" i="2"/>
  <c r="P112" i="2" s="1"/>
  <c r="R112" i="2" s="1"/>
  <c r="M110" i="2"/>
  <c r="K110" i="2"/>
  <c r="J110" i="2"/>
  <c r="I110" i="2"/>
  <c r="M109" i="2"/>
  <c r="K109" i="2"/>
  <c r="J109" i="2"/>
  <c r="I109" i="2"/>
  <c r="M108" i="2"/>
  <c r="K108" i="2"/>
  <c r="J108" i="2"/>
  <c r="I108" i="2"/>
  <c r="P108" i="2" s="1"/>
  <c r="R108" i="2" s="1"/>
  <c r="M107" i="2"/>
  <c r="K107" i="2"/>
  <c r="J107" i="2"/>
  <c r="I107" i="2"/>
  <c r="P107" i="2" s="1"/>
  <c r="R107" i="2" s="1"/>
  <c r="M106" i="2"/>
  <c r="K106" i="2"/>
  <c r="J106" i="2"/>
  <c r="I106" i="2"/>
  <c r="M105" i="2"/>
  <c r="K105" i="2"/>
  <c r="J105" i="2"/>
  <c r="I105" i="2"/>
  <c r="P105" i="2" s="1"/>
  <c r="R105" i="2" s="1"/>
  <c r="M104" i="2"/>
  <c r="K104" i="2"/>
  <c r="J104" i="2"/>
  <c r="I104" i="2"/>
  <c r="P104" i="2" s="1"/>
  <c r="R104" i="2" s="1"/>
  <c r="M103" i="2"/>
  <c r="K103" i="2"/>
  <c r="J103" i="2"/>
  <c r="I103" i="2"/>
  <c r="P103" i="2" s="1"/>
  <c r="R103" i="2" s="1"/>
  <c r="M102" i="2"/>
  <c r="K102" i="2"/>
  <c r="J102" i="2"/>
  <c r="I102" i="2"/>
  <c r="P102" i="2" s="1"/>
  <c r="R102" i="2" s="1"/>
  <c r="M101" i="2"/>
  <c r="K101" i="2"/>
  <c r="J101" i="2"/>
  <c r="I101" i="2"/>
  <c r="M100" i="2"/>
  <c r="K100" i="2"/>
  <c r="J100" i="2"/>
  <c r="I100" i="2"/>
  <c r="P100" i="2" s="1"/>
  <c r="R100" i="2" s="1"/>
  <c r="M99" i="2"/>
  <c r="K99" i="2"/>
  <c r="J99" i="2"/>
  <c r="I99" i="2"/>
  <c r="P99" i="2" s="1"/>
  <c r="R99" i="2" s="1"/>
  <c r="M97" i="2"/>
  <c r="K97" i="2"/>
  <c r="J97" i="2"/>
  <c r="I97" i="2"/>
  <c r="P97" i="2" s="1"/>
  <c r="R97" i="2" s="1"/>
  <c r="M96" i="2"/>
  <c r="K96" i="2"/>
  <c r="J96" i="2"/>
  <c r="I96" i="2"/>
  <c r="P96" i="2" s="1"/>
  <c r="R96" i="2" s="1"/>
  <c r="M94" i="2"/>
  <c r="K94" i="2"/>
  <c r="J94" i="2"/>
  <c r="I94" i="2"/>
  <c r="P94" i="2" s="1"/>
  <c r="R94" i="2" s="1"/>
  <c r="M93" i="2"/>
  <c r="K93" i="2"/>
  <c r="J93" i="2"/>
  <c r="I93" i="2"/>
  <c r="P93" i="2" s="1"/>
  <c r="R93" i="2" s="1"/>
  <c r="M92" i="2"/>
  <c r="K92" i="2"/>
  <c r="J92" i="2"/>
  <c r="I92" i="2"/>
  <c r="M91" i="2"/>
  <c r="K91" i="2"/>
  <c r="J91" i="2"/>
  <c r="I91" i="2"/>
  <c r="P91" i="2" s="1"/>
  <c r="R91" i="2" s="1"/>
  <c r="M90" i="2"/>
  <c r="K90" i="2"/>
  <c r="J90" i="2"/>
  <c r="I90" i="2"/>
  <c r="P90" i="2" s="1"/>
  <c r="R90" i="2" s="1"/>
  <c r="A90" i="2"/>
  <c r="A91" i="2" s="1"/>
  <c r="A92" i="2" s="1"/>
  <c r="A93" i="2" s="1"/>
  <c r="A94" i="2" s="1"/>
  <c r="A95" i="2" s="1"/>
  <c r="A96" i="2" s="1"/>
  <c r="A97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2" i="2" s="1"/>
  <c r="A113" i="2" s="1"/>
  <c r="A114" i="2" s="1"/>
  <c r="A115" i="2" s="1"/>
  <c r="M89" i="2"/>
  <c r="K89" i="2"/>
  <c r="J89" i="2"/>
  <c r="I89" i="2"/>
  <c r="M88" i="2"/>
  <c r="K88" i="2"/>
  <c r="J88" i="2"/>
  <c r="I88" i="2"/>
  <c r="P88" i="2" s="1"/>
  <c r="R88" i="2" s="1"/>
  <c r="M86" i="2"/>
  <c r="K86" i="2"/>
  <c r="J86" i="2"/>
  <c r="I86" i="2"/>
  <c r="P86" i="2" s="1"/>
  <c r="R86" i="2" s="1"/>
  <c r="M85" i="2"/>
  <c r="K85" i="2"/>
  <c r="J85" i="2"/>
  <c r="I85" i="2"/>
  <c r="P85" i="2" s="1"/>
  <c r="R85" i="2" s="1"/>
  <c r="M83" i="2"/>
  <c r="K83" i="2"/>
  <c r="J83" i="2"/>
  <c r="I83" i="2"/>
  <c r="P83" i="2" s="1"/>
  <c r="R83" i="2" s="1"/>
  <c r="M82" i="2"/>
  <c r="K82" i="2"/>
  <c r="J82" i="2"/>
  <c r="I82" i="2"/>
  <c r="P82" i="2" s="1"/>
  <c r="R82" i="2" s="1"/>
  <c r="M81" i="2"/>
  <c r="J81" i="2"/>
  <c r="I81" i="2"/>
  <c r="M80" i="2"/>
  <c r="K80" i="2"/>
  <c r="J80" i="2"/>
  <c r="I80" i="2"/>
  <c r="P80" i="2" s="1"/>
  <c r="R80" i="2" s="1"/>
  <c r="M78" i="2"/>
  <c r="K78" i="2"/>
  <c r="J78" i="2"/>
  <c r="I78" i="2"/>
  <c r="P78" i="2" s="1"/>
  <c r="R78" i="2" s="1"/>
  <c r="M77" i="2"/>
  <c r="K77" i="2"/>
  <c r="J77" i="2"/>
  <c r="I77" i="2"/>
  <c r="P77" i="2" s="1"/>
  <c r="R77" i="2" s="1"/>
  <c r="M75" i="2"/>
  <c r="K75" i="2"/>
  <c r="J75" i="2"/>
  <c r="I75" i="2"/>
  <c r="P75" i="2" s="1"/>
  <c r="R75" i="2" s="1"/>
  <c r="M74" i="2"/>
  <c r="K74" i="2"/>
  <c r="J74" i="2"/>
  <c r="I74" i="2"/>
  <c r="P74" i="2" s="1"/>
  <c r="R74" i="2" s="1"/>
  <c r="M72" i="2"/>
  <c r="K72" i="2"/>
  <c r="J72" i="2"/>
  <c r="I72" i="2"/>
  <c r="P72" i="2" s="1"/>
  <c r="R72" i="2" s="1"/>
  <c r="M71" i="2"/>
  <c r="K71" i="2"/>
  <c r="J71" i="2"/>
  <c r="I71" i="2"/>
  <c r="M70" i="2"/>
  <c r="K70" i="2"/>
  <c r="J70" i="2"/>
  <c r="I70" i="2"/>
  <c r="P70" i="2" s="1"/>
  <c r="R70" i="2" s="1"/>
  <c r="M69" i="2"/>
  <c r="K69" i="2"/>
  <c r="J69" i="2"/>
  <c r="I69" i="2"/>
  <c r="M68" i="2"/>
  <c r="K68" i="2"/>
  <c r="J68" i="2"/>
  <c r="I68" i="2"/>
  <c r="P68" i="2" s="1"/>
  <c r="R68" i="2" s="1"/>
  <c r="M67" i="2"/>
  <c r="K67" i="2"/>
  <c r="J67" i="2"/>
  <c r="I67" i="2"/>
  <c r="M65" i="2"/>
  <c r="K65" i="2"/>
  <c r="J65" i="2"/>
  <c r="I65" i="2"/>
  <c r="P65" i="2" s="1"/>
  <c r="R65" i="2" s="1"/>
  <c r="M64" i="2"/>
  <c r="K64" i="2"/>
  <c r="J64" i="2"/>
  <c r="I64" i="2"/>
  <c r="M62" i="2"/>
  <c r="K62" i="2"/>
  <c r="J62" i="2"/>
  <c r="I62" i="2"/>
  <c r="P62" i="2" s="1"/>
  <c r="R62" i="2" s="1"/>
  <c r="M61" i="2"/>
  <c r="K61" i="2"/>
  <c r="J61" i="2"/>
  <c r="I61" i="2"/>
  <c r="M59" i="2"/>
  <c r="K59" i="2"/>
  <c r="J59" i="2"/>
  <c r="I59" i="2"/>
  <c r="P59" i="2" s="1"/>
  <c r="R59" i="2" s="1"/>
  <c r="M58" i="2"/>
  <c r="K58" i="2"/>
  <c r="J58" i="2"/>
  <c r="I58" i="2"/>
  <c r="M57" i="2"/>
  <c r="K57" i="2"/>
  <c r="J57" i="2"/>
  <c r="I57" i="2"/>
  <c r="P57" i="2" s="1"/>
  <c r="R57" i="2" s="1"/>
  <c r="M55" i="2"/>
  <c r="K55" i="2"/>
  <c r="J55" i="2"/>
  <c r="I55" i="2"/>
  <c r="M54" i="2"/>
  <c r="K54" i="2"/>
  <c r="J54" i="2"/>
  <c r="I54" i="2"/>
  <c r="P54" i="2" s="1"/>
  <c r="R54" i="2" s="1"/>
  <c r="M53" i="2"/>
  <c r="K53" i="2"/>
  <c r="J53" i="2"/>
  <c r="I53" i="2"/>
  <c r="M52" i="2"/>
  <c r="K52" i="2"/>
  <c r="J52" i="2"/>
  <c r="I52" i="2"/>
  <c r="P52" i="2" s="1"/>
  <c r="R52" i="2" s="1"/>
  <c r="N116" i="2"/>
  <c r="M51" i="2"/>
  <c r="L51" i="2"/>
  <c r="L116" i="2" s="1"/>
  <c r="K51" i="2"/>
  <c r="J51" i="2"/>
  <c r="I51" i="2"/>
  <c r="M49" i="2"/>
  <c r="K49" i="2"/>
  <c r="J49" i="2"/>
  <c r="I49" i="2"/>
  <c r="P49" i="2" s="1"/>
  <c r="R49" i="2" s="1"/>
  <c r="M48" i="2"/>
  <c r="K48" i="2"/>
  <c r="J48" i="2"/>
  <c r="I48" i="2"/>
  <c r="P48" i="2" s="1"/>
  <c r="R48" i="2" s="1"/>
  <c r="M47" i="2"/>
  <c r="K47" i="2"/>
  <c r="J47" i="2"/>
  <c r="I47" i="2"/>
  <c r="P47" i="2" s="1"/>
  <c r="R47" i="2" s="1"/>
  <c r="M46" i="2"/>
  <c r="K46" i="2"/>
  <c r="J46" i="2"/>
  <c r="I46" i="2"/>
  <c r="P46" i="2" s="1"/>
  <c r="R46" i="2" s="1"/>
  <c r="M45" i="2"/>
  <c r="K45" i="2"/>
  <c r="J45" i="2"/>
  <c r="I45" i="2"/>
  <c r="P45" i="2" s="1"/>
  <c r="R45" i="2" s="1"/>
  <c r="M43" i="2"/>
  <c r="K43" i="2"/>
  <c r="J43" i="2"/>
  <c r="I43" i="2"/>
  <c r="P43" i="2" s="1"/>
  <c r="R43" i="2" s="1"/>
  <c r="M42" i="2"/>
  <c r="K42" i="2"/>
  <c r="J42" i="2"/>
  <c r="I42" i="2"/>
  <c r="P42" i="2" s="1"/>
  <c r="R42" i="2" s="1"/>
  <c r="M41" i="2"/>
  <c r="K41" i="2"/>
  <c r="J41" i="2"/>
  <c r="I41" i="2"/>
  <c r="P41" i="2" s="1"/>
  <c r="R41" i="2" s="1"/>
  <c r="M40" i="2"/>
  <c r="K40" i="2"/>
  <c r="J40" i="2"/>
  <c r="I40" i="2"/>
  <c r="P40" i="2" s="1"/>
  <c r="R40" i="2" s="1"/>
  <c r="M39" i="2"/>
  <c r="K39" i="2"/>
  <c r="J39" i="2"/>
  <c r="I39" i="2"/>
  <c r="P39" i="2" s="1"/>
  <c r="R39" i="2" s="1"/>
  <c r="M38" i="2"/>
  <c r="K38" i="2"/>
  <c r="J38" i="2"/>
  <c r="I38" i="2"/>
  <c r="P38" i="2" s="1"/>
  <c r="R38" i="2" s="1"/>
  <c r="M37" i="2"/>
  <c r="K37" i="2"/>
  <c r="J37" i="2"/>
  <c r="I37" i="2"/>
  <c r="P37" i="2" s="1"/>
  <c r="R37" i="2" s="1"/>
  <c r="M35" i="2"/>
  <c r="K35" i="2"/>
  <c r="J35" i="2"/>
  <c r="I35" i="2"/>
  <c r="P35" i="2" s="1"/>
  <c r="R35" i="2" s="1"/>
  <c r="M34" i="2"/>
  <c r="K34" i="2"/>
  <c r="J34" i="2"/>
  <c r="I34" i="2"/>
  <c r="P34" i="2" s="1"/>
  <c r="R34" i="2" s="1"/>
  <c r="M33" i="2"/>
  <c r="K33" i="2"/>
  <c r="J33" i="2"/>
  <c r="I33" i="2"/>
  <c r="P33" i="2" s="1"/>
  <c r="R33" i="2" s="1"/>
  <c r="M32" i="2"/>
  <c r="K32" i="2"/>
  <c r="J32" i="2"/>
  <c r="I32" i="2"/>
  <c r="P32" i="2" s="1"/>
  <c r="R32" i="2" s="1"/>
  <c r="M30" i="2"/>
  <c r="K30" i="2"/>
  <c r="J30" i="2"/>
  <c r="I30" i="2"/>
  <c r="P30" i="2" s="1"/>
  <c r="R30" i="2" s="1"/>
  <c r="M29" i="2"/>
  <c r="K29" i="2"/>
  <c r="J29" i="2"/>
  <c r="I29" i="2"/>
  <c r="P29" i="2" s="1"/>
  <c r="R29" i="2" s="1"/>
  <c r="M28" i="2"/>
  <c r="K28" i="2"/>
  <c r="J28" i="2"/>
  <c r="I28" i="2"/>
  <c r="P28" i="2" s="1"/>
  <c r="R28" i="2" s="1"/>
  <c r="M27" i="2"/>
  <c r="K27" i="2"/>
  <c r="J27" i="2"/>
  <c r="I27" i="2"/>
  <c r="P27" i="2" s="1"/>
  <c r="R27" i="2" s="1"/>
  <c r="M26" i="2"/>
  <c r="K26" i="2"/>
  <c r="J26" i="2"/>
  <c r="I26" i="2"/>
  <c r="P26" i="2" s="1"/>
  <c r="R26" i="2" s="1"/>
  <c r="M25" i="2"/>
  <c r="K25" i="2"/>
  <c r="J25" i="2"/>
  <c r="I25" i="2"/>
  <c r="P25" i="2" s="1"/>
  <c r="R25" i="2" s="1"/>
  <c r="M23" i="2"/>
  <c r="K23" i="2"/>
  <c r="J23" i="2"/>
  <c r="I23" i="2"/>
  <c r="P23" i="2" s="1"/>
  <c r="R23" i="2" s="1"/>
  <c r="M22" i="2"/>
  <c r="K22" i="2"/>
  <c r="J22" i="2"/>
  <c r="I22" i="2"/>
  <c r="P22" i="2" s="1"/>
  <c r="R22" i="2" s="1"/>
  <c r="M21" i="2"/>
  <c r="K21" i="2"/>
  <c r="J21" i="2"/>
  <c r="I21" i="2"/>
  <c r="P21" i="2" s="1"/>
  <c r="R21" i="2" s="1"/>
  <c r="M19" i="2"/>
  <c r="K19" i="2"/>
  <c r="J19" i="2"/>
  <c r="I19" i="2"/>
  <c r="P19" i="2" s="1"/>
  <c r="R19" i="2" s="1"/>
  <c r="M18" i="2"/>
  <c r="K18" i="2"/>
  <c r="J18" i="2"/>
  <c r="I18" i="2"/>
  <c r="P18" i="2" s="1"/>
  <c r="R18" i="2" s="1"/>
  <c r="M17" i="2"/>
  <c r="K17" i="2"/>
  <c r="J17" i="2"/>
  <c r="I17" i="2"/>
  <c r="P17" i="2" s="1"/>
  <c r="R17" i="2" s="1"/>
  <c r="M16" i="2"/>
  <c r="K16" i="2"/>
  <c r="J16" i="2"/>
  <c r="I16" i="2"/>
  <c r="P16" i="2" s="1"/>
  <c r="R16" i="2" s="1"/>
  <c r="M15" i="2"/>
  <c r="K15" i="2"/>
  <c r="J15" i="2"/>
  <c r="I15" i="2"/>
  <c r="Q67" i="2" l="1"/>
  <c r="Q74" i="2"/>
  <c r="I116" i="2"/>
  <c r="J116" i="2"/>
  <c r="K116" i="2"/>
  <c r="Q92" i="2"/>
  <c r="Q93" i="2"/>
  <c r="Q51" i="2"/>
  <c r="Q102" i="2"/>
  <c r="Q103" i="2"/>
  <c r="O67" i="2"/>
  <c r="O71" i="2"/>
  <c r="Q91" i="2"/>
  <c r="O110" i="2"/>
  <c r="O115" i="2"/>
  <c r="Q40" i="2"/>
  <c r="Q49" i="2"/>
  <c r="O61" i="2"/>
  <c r="M116" i="2"/>
  <c r="Q22" i="2"/>
  <c r="Q53" i="2"/>
  <c r="Q55" i="2"/>
  <c r="Q58" i="2"/>
  <c r="Q61" i="2"/>
  <c r="Q64" i="2"/>
  <c r="Q69" i="2"/>
  <c r="Q71" i="2"/>
  <c r="Q101" i="2"/>
  <c r="Q107" i="2"/>
  <c r="Q114" i="2"/>
  <c r="Q115" i="2"/>
  <c r="Q30" i="2"/>
  <c r="Q21" i="2"/>
  <c r="Q62" i="2"/>
  <c r="Q78" i="2"/>
  <c r="Q80" i="2"/>
  <c r="Q83" i="2"/>
  <c r="Q85" i="2"/>
  <c r="Q89" i="2"/>
  <c r="P61" i="2"/>
  <c r="R61" i="2" s="1"/>
  <c r="Q42" i="2"/>
  <c r="Q109" i="2"/>
  <c r="Q110" i="2"/>
  <c r="P71" i="2"/>
  <c r="R71" i="2" s="1"/>
  <c r="P110" i="2"/>
  <c r="R110" i="2" s="1"/>
  <c r="Q33" i="2"/>
  <c r="O58" i="2"/>
  <c r="O69" i="2"/>
  <c r="O81" i="2"/>
  <c r="Q19" i="2"/>
  <c r="Q26" i="2"/>
  <c r="Q35" i="2"/>
  <c r="Q45" i="2"/>
  <c r="O55" i="2"/>
  <c r="P55" i="2"/>
  <c r="R55" i="2" s="1"/>
  <c r="Q57" i="2"/>
  <c r="P67" i="2"/>
  <c r="R67" i="2" s="1"/>
  <c r="Q68" i="2"/>
  <c r="Q75" i="2"/>
  <c r="Q81" i="2"/>
  <c r="Q86" i="2"/>
  <c r="Q90" i="2"/>
  <c r="O92" i="2"/>
  <c r="P92" i="2"/>
  <c r="R92" i="2" s="1"/>
  <c r="Q94" i="2"/>
  <c r="Q97" i="2"/>
  <c r="Q99" i="2"/>
  <c r="O101" i="2"/>
  <c r="P101" i="2"/>
  <c r="R101" i="2" s="1"/>
  <c r="O106" i="2"/>
  <c r="P106" i="2"/>
  <c r="R106" i="2" s="1"/>
  <c r="Q112" i="2"/>
  <c r="O113" i="2"/>
  <c r="P113" i="2"/>
  <c r="R113" i="2" s="1"/>
  <c r="P115" i="2"/>
  <c r="R115" i="2" s="1"/>
  <c r="Q23" i="2"/>
  <c r="P58" i="2"/>
  <c r="R58" i="2" s="1"/>
  <c r="Q59" i="2"/>
  <c r="P69" i="2"/>
  <c r="R69" i="2" s="1"/>
  <c r="Q70" i="2"/>
  <c r="O75" i="2"/>
  <c r="P81" i="2"/>
  <c r="R81" i="2" s="1"/>
  <c r="O86" i="2"/>
  <c r="Q15" i="2"/>
  <c r="Q16" i="2"/>
  <c r="Q17" i="2"/>
  <c r="Q18" i="2"/>
  <c r="Q28" i="2"/>
  <c r="Q38" i="2"/>
  <c r="Q47" i="2"/>
  <c r="Q52" i="2"/>
  <c r="O53" i="2"/>
  <c r="P53" i="2"/>
  <c r="R53" i="2" s="1"/>
  <c r="Q54" i="2"/>
  <c r="O64" i="2"/>
  <c r="P64" i="2"/>
  <c r="R64" i="2" s="1"/>
  <c r="Q65" i="2"/>
  <c r="Q77" i="2"/>
  <c r="Q82" i="2"/>
  <c r="Q88" i="2"/>
  <c r="O89" i="2"/>
  <c r="P89" i="2"/>
  <c r="R89" i="2" s="1"/>
  <c r="Q105" i="2"/>
  <c r="Q106" i="2"/>
  <c r="O109" i="2"/>
  <c r="P109" i="2"/>
  <c r="R109" i="2" s="1"/>
  <c r="Q113" i="2"/>
  <c r="Q96" i="2"/>
  <c r="O21" i="2"/>
  <c r="O90" i="2"/>
  <c r="O97" i="2"/>
  <c r="O16" i="2"/>
  <c r="O18" i="2"/>
  <c r="O19" i="2"/>
  <c r="O25" i="2"/>
  <c r="O27" i="2"/>
  <c r="O29" i="2"/>
  <c r="O32" i="2"/>
  <c r="O34" i="2"/>
  <c r="O37" i="2"/>
  <c r="O39" i="2"/>
  <c r="O41" i="2"/>
  <c r="O43" i="2"/>
  <c r="O46" i="2"/>
  <c r="O48" i="2"/>
  <c r="O51" i="2"/>
  <c r="O52" i="2"/>
  <c r="O54" i="2"/>
  <c r="O57" i="2"/>
  <c r="O59" i="2"/>
  <c r="O62" i="2"/>
  <c r="O65" i="2"/>
  <c r="O68" i="2"/>
  <c r="O70" i="2"/>
  <c r="O77" i="2"/>
  <c r="O82" i="2"/>
  <c r="O88" i="2"/>
  <c r="O93" i="2"/>
  <c r="O99" i="2"/>
  <c r="Q100" i="2"/>
  <c r="O107" i="2"/>
  <c r="Q108" i="2"/>
  <c r="O114" i="2"/>
  <c r="O15" i="2"/>
  <c r="O17" i="2"/>
  <c r="P15" i="2"/>
  <c r="R15" i="2" s="1"/>
  <c r="O23" i="2"/>
  <c r="O72" i="2"/>
  <c r="O78" i="2"/>
  <c r="O83" i="2"/>
  <c r="O94" i="2"/>
  <c r="O102" i="2"/>
  <c r="O105" i="2"/>
  <c r="O22" i="2"/>
  <c r="Q25" i="2"/>
  <c r="O26" i="2"/>
  <c r="Q27" i="2"/>
  <c r="O28" i="2"/>
  <c r="Q29" i="2"/>
  <c r="O30" i="2"/>
  <c r="Q32" i="2"/>
  <c r="O33" i="2"/>
  <c r="Q34" i="2"/>
  <c r="O35" i="2"/>
  <c r="Q37" i="2"/>
  <c r="O38" i="2"/>
  <c r="Q39" i="2"/>
  <c r="O40" i="2"/>
  <c r="Q41" i="2"/>
  <c r="O42" i="2"/>
  <c r="Q43" i="2"/>
  <c r="O45" i="2"/>
  <c r="Q46" i="2"/>
  <c r="O47" i="2"/>
  <c r="Q48" i="2"/>
  <c r="O49" i="2"/>
  <c r="P51" i="2"/>
  <c r="R51" i="2" s="1"/>
  <c r="O74" i="2"/>
  <c r="O80" i="2"/>
  <c r="O85" i="2"/>
  <c r="O96" i="2"/>
  <c r="O103" i="2"/>
  <c r="Q104" i="2"/>
  <c r="O112" i="2"/>
  <c r="Q72" i="2"/>
  <c r="O91" i="2"/>
  <c r="O100" i="2"/>
  <c r="O104" i="2"/>
  <c r="O108" i="2"/>
  <c r="A99" i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90" i="1"/>
  <c r="A91" i="1" s="1"/>
  <c r="A92" i="1" s="1"/>
  <c r="A93" i="1" s="1"/>
  <c r="A94" i="1" s="1"/>
  <c r="M15" i="1"/>
  <c r="I114" i="1"/>
  <c r="P114" i="1" s="1"/>
  <c r="R114" i="1" s="1"/>
  <c r="I113" i="1"/>
  <c r="I112" i="1"/>
  <c r="I111" i="1"/>
  <c r="P111" i="1"/>
  <c r="R111" i="1" s="1"/>
  <c r="I109" i="1"/>
  <c r="P109" i="1" s="1"/>
  <c r="R109" i="1" s="1"/>
  <c r="I108" i="1"/>
  <c r="P108" i="1" s="1"/>
  <c r="R108" i="1" s="1"/>
  <c r="I107" i="1"/>
  <c r="P107" i="1" s="1"/>
  <c r="R107" i="1" s="1"/>
  <c r="I106" i="1"/>
  <c r="I105" i="1"/>
  <c r="O105" i="1" s="1"/>
  <c r="I104" i="1"/>
  <c r="P104" i="1" s="1"/>
  <c r="R104" i="1" s="1"/>
  <c r="I103" i="1"/>
  <c r="P103" i="1" s="1"/>
  <c r="R103" i="1" s="1"/>
  <c r="I102" i="1"/>
  <c r="P102" i="1"/>
  <c r="R102" i="1" s="1"/>
  <c r="I101" i="1"/>
  <c r="P101" i="1" s="1"/>
  <c r="R101" i="1" s="1"/>
  <c r="I100" i="1"/>
  <c r="I99" i="1"/>
  <c r="P99" i="1" s="1"/>
  <c r="R99" i="1" s="1"/>
  <c r="I98" i="1"/>
  <c r="P98" i="1" s="1"/>
  <c r="R98" i="1" s="1"/>
  <c r="I96" i="1"/>
  <c r="P96" i="1" s="1"/>
  <c r="R96" i="1" s="1"/>
  <c r="I94" i="1"/>
  <c r="P94" i="1"/>
  <c r="R94" i="1" s="1"/>
  <c r="I93" i="1"/>
  <c r="I92" i="1"/>
  <c r="P92" i="1"/>
  <c r="R92" i="1" s="1"/>
  <c r="I91" i="1"/>
  <c r="P91" i="1" s="1"/>
  <c r="R91" i="1" s="1"/>
  <c r="I90" i="1"/>
  <c r="P90" i="1"/>
  <c r="I89" i="1"/>
  <c r="I88" i="1"/>
  <c r="P88" i="1" s="1"/>
  <c r="R88" i="1" s="1"/>
  <c r="I95" i="1"/>
  <c r="I86" i="1"/>
  <c r="P86" i="1" s="1"/>
  <c r="R86" i="1" s="1"/>
  <c r="I85" i="1"/>
  <c r="I83" i="1"/>
  <c r="P83" i="1" s="1"/>
  <c r="R83" i="1" s="1"/>
  <c r="I82" i="1"/>
  <c r="P82" i="1"/>
  <c r="R82" i="1" s="1"/>
  <c r="I81" i="1"/>
  <c r="P81" i="1" s="1"/>
  <c r="R81" i="1" s="1"/>
  <c r="I80" i="1"/>
  <c r="I78" i="1"/>
  <c r="P78" i="1"/>
  <c r="R78" i="1" s="1"/>
  <c r="I77" i="1"/>
  <c r="I75" i="1"/>
  <c r="I74" i="1"/>
  <c r="O74" i="1" s="1"/>
  <c r="I72" i="1"/>
  <c r="P72" i="1"/>
  <c r="R72" i="1" s="1"/>
  <c r="I71" i="1"/>
  <c r="P71" i="1" s="1"/>
  <c r="R71" i="1" s="1"/>
  <c r="I70" i="1"/>
  <c r="I69" i="1"/>
  <c r="P69" i="1" s="1"/>
  <c r="R69" i="1" s="1"/>
  <c r="I68" i="1"/>
  <c r="P68" i="1"/>
  <c r="R68" i="1" s="1"/>
  <c r="I67" i="1"/>
  <c r="P67" i="1" s="1"/>
  <c r="R67" i="1" s="1"/>
  <c r="I65" i="1"/>
  <c r="O65" i="1" s="1"/>
  <c r="I64" i="1"/>
  <c r="P64" i="1"/>
  <c r="R64" i="1" s="1"/>
  <c r="I62" i="1"/>
  <c r="O62" i="1" s="1"/>
  <c r="I61" i="1"/>
  <c r="I59" i="1"/>
  <c r="I58" i="1"/>
  <c r="P58" i="1"/>
  <c r="R58" i="1" s="1"/>
  <c r="I57" i="1"/>
  <c r="I55" i="1"/>
  <c r="I54" i="1"/>
  <c r="O54" i="1" s="1"/>
  <c r="I53" i="1"/>
  <c r="I52" i="1"/>
  <c r="P52" i="1" s="1"/>
  <c r="R52" i="1" s="1"/>
  <c r="I51" i="1"/>
  <c r="I49" i="1"/>
  <c r="I48" i="1"/>
  <c r="I47" i="1"/>
  <c r="P47" i="1" s="1"/>
  <c r="R47" i="1" s="1"/>
  <c r="I46" i="1"/>
  <c r="P46" i="1"/>
  <c r="R46" i="1" s="1"/>
  <c r="I45" i="1"/>
  <c r="O45" i="1" s="1"/>
  <c r="I43" i="1"/>
  <c r="P43" i="1" s="1"/>
  <c r="R43" i="1" s="1"/>
  <c r="I42" i="1"/>
  <c r="I41" i="1"/>
  <c r="O41" i="1" s="1"/>
  <c r="I40" i="1"/>
  <c r="I39" i="1"/>
  <c r="P39" i="1" s="1"/>
  <c r="R39" i="1" s="1"/>
  <c r="I38" i="1"/>
  <c r="I37" i="1"/>
  <c r="I35" i="1"/>
  <c r="I34" i="1"/>
  <c r="P34" i="1" s="1"/>
  <c r="R34" i="1" s="1"/>
  <c r="I33" i="1"/>
  <c r="I32" i="1"/>
  <c r="P32" i="1" s="1"/>
  <c r="R32" i="1" s="1"/>
  <c r="I30" i="1"/>
  <c r="P30" i="1"/>
  <c r="R30" i="1" s="1"/>
  <c r="I29" i="1"/>
  <c r="P29" i="1" s="1"/>
  <c r="R29" i="1" s="1"/>
  <c r="I28" i="1"/>
  <c r="I27" i="1"/>
  <c r="P27" i="1"/>
  <c r="I26" i="1"/>
  <c r="P26" i="1"/>
  <c r="I25" i="1"/>
  <c r="I23" i="1"/>
  <c r="P23" i="1" s="1"/>
  <c r="R23" i="1" s="1"/>
  <c r="I22" i="1"/>
  <c r="I21" i="1"/>
  <c r="P21" i="1" s="1"/>
  <c r="R21" i="1" s="1"/>
  <c r="I19" i="1"/>
  <c r="P19" i="1"/>
  <c r="R19" i="1" s="1"/>
  <c r="I18" i="1"/>
  <c r="I17" i="1"/>
  <c r="I16" i="1"/>
  <c r="I115" i="1" s="1"/>
  <c r="I15" i="1"/>
  <c r="P22" i="1"/>
  <c r="R22" i="1" s="1"/>
  <c r="N72" i="1"/>
  <c r="N51" i="1"/>
  <c r="N115" i="1" s="1"/>
  <c r="L51" i="1"/>
  <c r="M74" i="1"/>
  <c r="M67" i="1"/>
  <c r="M57" i="1"/>
  <c r="M37" i="1"/>
  <c r="M32" i="1"/>
  <c r="M17" i="1"/>
  <c r="M16" i="1"/>
  <c r="K111" i="1"/>
  <c r="K88" i="1"/>
  <c r="Q88" i="1" s="1"/>
  <c r="K80" i="1"/>
  <c r="K77" i="1"/>
  <c r="K75" i="1"/>
  <c r="K74" i="1"/>
  <c r="Q74" i="1" s="1"/>
  <c r="K71" i="1"/>
  <c r="K70" i="1"/>
  <c r="K69" i="1"/>
  <c r="K67" i="1"/>
  <c r="Q67" i="1" s="1"/>
  <c r="K65" i="1"/>
  <c r="K64" i="1"/>
  <c r="K62" i="1"/>
  <c r="K61" i="1"/>
  <c r="K59" i="1"/>
  <c r="K58" i="1"/>
  <c r="K57" i="1"/>
  <c r="Q57" i="1" s="1"/>
  <c r="K53" i="1"/>
  <c r="K47" i="1"/>
  <c r="K46" i="1"/>
  <c r="K45" i="1"/>
  <c r="Q45" i="1" s="1"/>
  <c r="K43" i="1"/>
  <c r="K42" i="1"/>
  <c r="K41" i="1"/>
  <c r="K40" i="1"/>
  <c r="O40" i="1" s="1"/>
  <c r="K39" i="1"/>
  <c r="K37" i="1"/>
  <c r="K34" i="1"/>
  <c r="K33" i="1"/>
  <c r="K32" i="1"/>
  <c r="K30" i="1"/>
  <c r="K29" i="1"/>
  <c r="Q29" i="1" s="1"/>
  <c r="K28" i="1"/>
  <c r="K25" i="1"/>
  <c r="K23" i="1"/>
  <c r="K22" i="1"/>
  <c r="Q22" i="1" s="1"/>
  <c r="K21" i="1"/>
  <c r="K18" i="1"/>
  <c r="K17" i="1"/>
  <c r="K16" i="1"/>
  <c r="K115" i="1" s="1"/>
  <c r="K15" i="1"/>
  <c r="H115" i="1"/>
  <c r="G115" i="1"/>
  <c r="F115" i="1"/>
  <c r="M81" i="1"/>
  <c r="K81" i="1"/>
  <c r="Q81" i="1" s="1"/>
  <c r="J81" i="1"/>
  <c r="J64" i="1"/>
  <c r="M64" i="1"/>
  <c r="J35" i="1"/>
  <c r="O35" i="1" s="1"/>
  <c r="K35" i="1"/>
  <c r="M35" i="1"/>
  <c r="J69" i="1"/>
  <c r="Q69" i="1" s="1"/>
  <c r="M69" i="1"/>
  <c r="M27" i="1"/>
  <c r="M100" i="1"/>
  <c r="M72" i="1"/>
  <c r="M85" i="1"/>
  <c r="M71" i="1"/>
  <c r="M49" i="1"/>
  <c r="M92" i="1"/>
  <c r="M65" i="1"/>
  <c r="M68" i="1"/>
  <c r="M86" i="1"/>
  <c r="M101" i="1"/>
  <c r="M112" i="1"/>
  <c r="M93" i="1"/>
  <c r="M102" i="1"/>
  <c r="M99" i="1"/>
  <c r="O99" i="1" s="1"/>
  <c r="M89" i="1"/>
  <c r="M18" i="1"/>
  <c r="M39" i="1"/>
  <c r="M80" i="1"/>
  <c r="Q80" i="1" s="1"/>
  <c r="M48" i="1"/>
  <c r="M19" i="1"/>
  <c r="M90" i="1"/>
  <c r="Q90" i="1" s="1"/>
  <c r="M41" i="1"/>
  <c r="M59" i="1"/>
  <c r="M33" i="1"/>
  <c r="M75" i="1"/>
  <c r="M29" i="1"/>
  <c r="M70" i="1"/>
  <c r="M45" i="1"/>
  <c r="M46" i="1"/>
  <c r="M53" i="1"/>
  <c r="M26" i="1"/>
  <c r="M88" i="1"/>
  <c r="M105" i="1"/>
  <c r="M106" i="1"/>
  <c r="M107" i="1"/>
  <c r="M108" i="1"/>
  <c r="M109" i="1"/>
  <c r="M52" i="1"/>
  <c r="O52" i="1" s="1"/>
  <c r="M78" i="1"/>
  <c r="M113" i="1"/>
  <c r="M77" i="1"/>
  <c r="Q77" i="1"/>
  <c r="M30" i="1"/>
  <c r="M91" i="1"/>
  <c r="M42" i="1"/>
  <c r="Q42" i="1"/>
  <c r="M54" i="1"/>
  <c r="M98" i="1"/>
  <c r="M82" i="1"/>
  <c r="M83" i="1"/>
  <c r="Q83" i="1" s="1"/>
  <c r="M114" i="1"/>
  <c r="M103" i="1"/>
  <c r="M111" i="1"/>
  <c r="O111" i="1" s="1"/>
  <c r="M40" i="1"/>
  <c r="M55" i="1"/>
  <c r="M47" i="1"/>
  <c r="M104" i="1"/>
  <c r="M62" i="1"/>
  <c r="M96" i="1"/>
  <c r="M34" i="1"/>
  <c r="M61" i="1"/>
  <c r="Q61" i="1" s="1"/>
  <c r="M95" i="1"/>
  <c r="M58" i="1"/>
  <c r="M94" i="1"/>
  <c r="M38" i="1"/>
  <c r="O38" i="1" s="1"/>
  <c r="M28" i="1"/>
  <c r="M23" i="1"/>
  <c r="M22" i="1"/>
  <c r="M115" i="1" s="1"/>
  <c r="M51" i="1"/>
  <c r="M21" i="1"/>
  <c r="M25" i="1"/>
  <c r="M43" i="1"/>
  <c r="Q43" i="1" s="1"/>
  <c r="J27" i="1"/>
  <c r="J100" i="1"/>
  <c r="Q100" i="1" s="1"/>
  <c r="J72" i="1"/>
  <c r="Q72" i="1" s="1"/>
  <c r="J85" i="1"/>
  <c r="J71" i="1"/>
  <c r="J49" i="1"/>
  <c r="Q49" i="1" s="1"/>
  <c r="J92" i="1"/>
  <c r="J65" i="1"/>
  <c r="J68" i="1"/>
  <c r="O68" i="1" s="1"/>
  <c r="J86" i="1"/>
  <c r="J101" i="1"/>
  <c r="O101" i="1" s="1"/>
  <c r="J112" i="1"/>
  <c r="J93" i="1"/>
  <c r="J102" i="1"/>
  <c r="J99" i="1"/>
  <c r="J89" i="1"/>
  <c r="J18" i="1"/>
  <c r="J39" i="1"/>
  <c r="Q39" i="1" s="1"/>
  <c r="J80" i="1"/>
  <c r="O80" i="1" s="1"/>
  <c r="J48" i="1"/>
  <c r="J19" i="1"/>
  <c r="Q19" i="1" s="1"/>
  <c r="J57" i="1"/>
  <c r="J90" i="1"/>
  <c r="J41" i="1"/>
  <c r="Q41" i="1" s="1"/>
  <c r="J59" i="1"/>
  <c r="O59" i="1" s="1"/>
  <c r="J33" i="1"/>
  <c r="Q33" i="1" s="1"/>
  <c r="J75" i="1"/>
  <c r="J29" i="1"/>
  <c r="J70" i="1"/>
  <c r="Q70" i="1"/>
  <c r="J45" i="1"/>
  <c r="J46" i="1"/>
  <c r="J74" i="1"/>
  <c r="J53" i="1"/>
  <c r="Q53" i="1" s="1"/>
  <c r="J16" i="1"/>
  <c r="J26" i="1"/>
  <c r="O26" i="1" s="1"/>
  <c r="J88" i="1"/>
  <c r="J105" i="1"/>
  <c r="Q105" i="1" s="1"/>
  <c r="J106" i="1"/>
  <c r="J107" i="1"/>
  <c r="J108" i="1"/>
  <c r="J109" i="1"/>
  <c r="Q109" i="1" s="1"/>
  <c r="J52" i="1"/>
  <c r="J78" i="1"/>
  <c r="O78" i="1" s="1"/>
  <c r="J113" i="1"/>
  <c r="J77" i="1"/>
  <c r="J30" i="1"/>
  <c r="Q30" i="1" s="1"/>
  <c r="J17" i="1"/>
  <c r="Q17" i="1" s="1"/>
  <c r="J91" i="1"/>
  <c r="Q91" i="1" s="1"/>
  <c r="J67" i="1"/>
  <c r="O67" i="1" s="1"/>
  <c r="J42" i="1"/>
  <c r="J54" i="1"/>
  <c r="J98" i="1"/>
  <c r="O98" i="1" s="1"/>
  <c r="J82" i="1"/>
  <c r="J83" i="1"/>
  <c r="J114" i="1"/>
  <c r="Q114" i="1" s="1"/>
  <c r="J103" i="1"/>
  <c r="Q103" i="1" s="1"/>
  <c r="J111" i="1"/>
  <c r="J40" i="1"/>
  <c r="Q40" i="1"/>
  <c r="J55" i="1"/>
  <c r="J47" i="1"/>
  <c r="Q47" i="1" s="1"/>
  <c r="J104" i="1"/>
  <c r="O104" i="1" s="1"/>
  <c r="J62" i="1"/>
  <c r="J96" i="1"/>
  <c r="J34" i="1"/>
  <c r="Q34" i="1" s="1"/>
  <c r="J32" i="1"/>
  <c r="Q32" i="1" s="1"/>
  <c r="J61" i="1"/>
  <c r="J95" i="1"/>
  <c r="J58" i="1"/>
  <c r="Q58" i="1" s="1"/>
  <c r="J94" i="1"/>
  <c r="J38" i="1"/>
  <c r="J28" i="1"/>
  <c r="O28" i="1" s="1"/>
  <c r="J23" i="1"/>
  <c r="J22" i="1"/>
  <c r="J15" i="1"/>
  <c r="Q15" i="1"/>
  <c r="J37" i="1"/>
  <c r="J51" i="1"/>
  <c r="J21" i="1"/>
  <c r="Q21" i="1"/>
  <c r="J25" i="1"/>
  <c r="Q25" i="1"/>
  <c r="J43" i="1"/>
  <c r="R27" i="1"/>
  <c r="P100" i="1"/>
  <c r="R100" i="1"/>
  <c r="P85" i="1"/>
  <c r="R85" i="1"/>
  <c r="P49" i="1"/>
  <c r="R49" i="1"/>
  <c r="P93" i="1"/>
  <c r="R93" i="1"/>
  <c r="P80" i="1"/>
  <c r="R80" i="1"/>
  <c r="P57" i="1"/>
  <c r="R57" i="1"/>
  <c r="R90" i="1"/>
  <c r="P33" i="1"/>
  <c r="R33" i="1" s="1"/>
  <c r="P75" i="1"/>
  <c r="R75" i="1" s="1"/>
  <c r="P70" i="1"/>
  <c r="R70" i="1" s="1"/>
  <c r="P45" i="1"/>
  <c r="R45" i="1" s="1"/>
  <c r="P74" i="1"/>
  <c r="R74" i="1" s="1"/>
  <c r="R26" i="1"/>
  <c r="P113" i="1"/>
  <c r="R113" i="1"/>
  <c r="P54" i="1"/>
  <c r="R54" i="1" s="1"/>
  <c r="P55" i="1"/>
  <c r="R55" i="1" s="1"/>
  <c r="P61" i="1"/>
  <c r="R61" i="1" s="1"/>
  <c r="P38" i="1"/>
  <c r="R38" i="1" s="1"/>
  <c r="P28" i="1"/>
  <c r="R28" i="1" s="1"/>
  <c r="P37" i="1"/>
  <c r="R37" i="1" s="1"/>
  <c r="P25" i="1"/>
  <c r="R25" i="1" s="1"/>
  <c r="K51" i="1"/>
  <c r="K38" i="1"/>
  <c r="Q38" i="1"/>
  <c r="K94" i="1"/>
  <c r="K95" i="1"/>
  <c r="K96" i="1"/>
  <c r="K104" i="1"/>
  <c r="K55" i="1"/>
  <c r="K103" i="1"/>
  <c r="K114" i="1"/>
  <c r="O114" i="1"/>
  <c r="K83" i="1"/>
  <c r="K82" i="1"/>
  <c r="Q82" i="1" s="1"/>
  <c r="K98" i="1"/>
  <c r="Q98" i="1"/>
  <c r="K54" i="1"/>
  <c r="Q54" i="1" s="1"/>
  <c r="K91" i="1"/>
  <c r="K113" i="1"/>
  <c r="Q113" i="1" s="1"/>
  <c r="K78" i="1"/>
  <c r="K52" i="1"/>
  <c r="K109" i="1"/>
  <c r="O109" i="1" s="1"/>
  <c r="K108" i="1"/>
  <c r="K107" i="1"/>
  <c r="K106" i="1"/>
  <c r="K105" i="1"/>
  <c r="K26" i="1"/>
  <c r="K90" i="1"/>
  <c r="K19" i="1"/>
  <c r="K48" i="1"/>
  <c r="Q48" i="1" s="1"/>
  <c r="K89" i="1"/>
  <c r="K99" i="1"/>
  <c r="Q99" i="1" s="1"/>
  <c r="K102" i="1"/>
  <c r="Q102" i="1" s="1"/>
  <c r="K93" i="1"/>
  <c r="K112" i="1"/>
  <c r="Q112" i="1" s="1"/>
  <c r="K101" i="1"/>
  <c r="K86" i="1"/>
  <c r="Q86" i="1" s="1"/>
  <c r="K68" i="1"/>
  <c r="K92" i="1"/>
  <c r="Q92" i="1" s="1"/>
  <c r="K49" i="1"/>
  <c r="K85" i="1"/>
  <c r="K72" i="1"/>
  <c r="K100" i="1"/>
  <c r="O100" i="1"/>
  <c r="K27" i="1"/>
  <c r="Q106" i="1"/>
  <c r="Q55" i="1"/>
  <c r="O107" i="1"/>
  <c r="O113" i="1"/>
  <c r="Q62" i="1"/>
  <c r="Q65" i="1"/>
  <c r="O37" i="1"/>
  <c r="O27" i="1"/>
  <c r="P59" i="1"/>
  <c r="R59" i="1" s="1"/>
  <c r="P48" i="1"/>
  <c r="R48" i="1" s="1"/>
  <c r="Q95" i="1"/>
  <c r="O108" i="1"/>
  <c r="O88" i="1"/>
  <c r="Q75" i="1"/>
  <c r="Q59" i="1"/>
  <c r="O51" i="1"/>
  <c r="Q107" i="1"/>
  <c r="Q27" i="1"/>
  <c r="Q16" i="1"/>
  <c r="O46" i="1"/>
  <c r="O82" i="1"/>
  <c r="Q64" i="1"/>
  <c r="O25" i="1"/>
  <c r="O55" i="1"/>
  <c r="Q37" i="1"/>
  <c r="Q28" i="1"/>
  <c r="Q85" i="1"/>
  <c r="Q23" i="1"/>
  <c r="O90" i="1"/>
  <c r="O94" i="1"/>
  <c r="O91" i="1"/>
  <c r="P15" i="1"/>
  <c r="R15" i="1"/>
  <c r="O15" i="1"/>
  <c r="O64" i="1"/>
  <c r="Q51" i="1"/>
  <c r="P40" i="1"/>
  <c r="R40" i="1"/>
  <c r="Q94" i="1"/>
  <c r="O103" i="1"/>
  <c r="L115" i="1"/>
  <c r="P51" i="1"/>
  <c r="R51" i="1"/>
  <c r="P53" i="1"/>
  <c r="R53" i="1"/>
  <c r="O106" i="1"/>
  <c r="P106" i="1"/>
  <c r="R106" i="1"/>
  <c r="O22" i="1"/>
  <c r="Q96" i="1"/>
  <c r="O85" i="1"/>
  <c r="O49" i="1"/>
  <c r="Q108" i="1"/>
  <c r="P62" i="1"/>
  <c r="R62" i="1" s="1"/>
  <c r="Q46" i="1"/>
  <c r="Q18" i="1"/>
  <c r="Q93" i="1"/>
  <c r="O17" i="1"/>
  <c r="O42" i="1"/>
  <c r="P42" i="1"/>
  <c r="R42" i="1"/>
  <c r="O89" i="1"/>
  <c r="P89" i="1"/>
  <c r="R89" i="1"/>
  <c r="O93" i="1"/>
  <c r="O112" i="1"/>
  <c r="P112" i="1"/>
  <c r="R112" i="1"/>
  <c r="P77" i="1"/>
  <c r="R77" i="1"/>
  <c r="O77" i="1"/>
  <c r="O61" i="1"/>
  <c r="O70" i="1"/>
  <c r="J115" i="1"/>
  <c r="Q89" i="1"/>
  <c r="Q71" i="1"/>
  <c r="O71" i="1"/>
  <c r="P35" i="1"/>
  <c r="R35" i="1"/>
  <c r="O18" i="1"/>
  <c r="P18" i="1"/>
  <c r="R18" i="1"/>
  <c r="O75" i="1"/>
  <c r="P17" i="1"/>
  <c r="R17" i="1" s="1"/>
  <c r="P95" i="1"/>
  <c r="O95" i="1"/>
  <c r="R95" i="1"/>
  <c r="Q116" i="2" l="1"/>
  <c r="P116" i="2"/>
  <c r="R116" i="2"/>
  <c r="O116" i="2"/>
  <c r="Q115" i="1"/>
  <c r="O43" i="1"/>
  <c r="O48" i="1"/>
  <c r="O102" i="1"/>
  <c r="O69" i="1"/>
  <c r="O32" i="1"/>
  <c r="O19" i="1"/>
  <c r="O53" i="1"/>
  <c r="O92" i="1"/>
  <c r="O29" i="1"/>
  <c r="O57" i="1"/>
  <c r="O58" i="1"/>
  <c r="O83" i="1"/>
  <c r="Q78" i="1"/>
  <c r="O47" i="1"/>
  <c r="O33" i="1"/>
  <c r="P65" i="1"/>
  <c r="R65" i="1" s="1"/>
  <c r="O16" i="1"/>
  <c r="O86" i="1"/>
  <c r="O23" i="1"/>
  <c r="Q35" i="1"/>
  <c r="Q101" i="1"/>
  <c r="Q68" i="1"/>
  <c r="O72" i="1"/>
  <c r="O81" i="1"/>
  <c r="P105" i="1"/>
  <c r="R105" i="1" s="1"/>
  <c r="O30" i="1"/>
  <c r="P16" i="1"/>
  <c r="P41" i="1"/>
  <c r="R41" i="1" s="1"/>
  <c r="Q111" i="1"/>
  <c r="O34" i="1"/>
  <c r="Q26" i="1"/>
  <c r="Q104" i="1"/>
  <c r="O96" i="1"/>
  <c r="O39" i="1"/>
  <c r="Q52" i="1"/>
  <c r="O21" i="1"/>
  <c r="O115" i="1" l="1"/>
  <c r="P115" i="1"/>
  <c r="R16" i="1"/>
  <c r="R115" i="1" s="1"/>
</calcChain>
</file>

<file path=xl/sharedStrings.xml><?xml version="1.0" encoding="utf-8"?>
<sst xmlns="http://schemas.openxmlformats.org/spreadsheetml/2006/main" count="802" uniqueCount="212">
  <si>
    <t>Subtotal TSS</t>
  </si>
  <si>
    <t>S.Bruto (RD$)</t>
  </si>
  <si>
    <t>S.Neto (RD$)</t>
  </si>
  <si>
    <t>Aportes Patronal</t>
  </si>
  <si>
    <t>Total Retenciones y Aportes</t>
  </si>
  <si>
    <t>Observaciones: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</si>
  <si>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</si>
  <si>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</si>
  <si>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</si>
  <si>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</si>
  <si>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</si>
  <si>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</si>
  <si>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</si>
  <si>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IS/R              (Ley 11-92)     (1*)</t>
  </si>
  <si>
    <t>Seguro de Pensión (9.97%)</t>
  </si>
  <si>
    <t>Seguro de Salud (10.53%)    (3*)</t>
  </si>
  <si>
    <t>Seguro Sávica</t>
  </si>
  <si>
    <t xml:space="preserve">   (1*) Deducción directa en declaración ISR empleados del SUIRPLUS. Rentas hasta RD$371,124.00 estan exentas.</t>
  </si>
  <si>
    <t>Nombre</t>
  </si>
  <si>
    <t xml:space="preserve">Funcion </t>
  </si>
  <si>
    <t>Estatus</t>
  </si>
  <si>
    <t>Departamento</t>
  </si>
  <si>
    <t>Total General Empleados Fijos</t>
  </si>
  <si>
    <t>(7*) Empleados en comision de servicio</t>
  </si>
  <si>
    <t>(6*) Empleados ocuparan esos cargos con carácter temporal hasta que se realice el concurso</t>
  </si>
  <si>
    <t>Fijo</t>
  </si>
  <si>
    <t>Registro Dependientes Adicionales Y OTROS DESCUENTOS (4*)</t>
  </si>
  <si>
    <t>Riesgos Laborales (1.10%) (2*)</t>
  </si>
  <si>
    <t>“AÑO DEL DESARROLLO AGROFORESTAL</t>
  </si>
  <si>
    <r>
      <t xml:space="preserve">   (2*) Salario cotizable hasta RD$44,548.00, deducción directa de la declaración TSS del SUIRPLUS.</t>
    </r>
    <r>
      <rPr>
        <b/>
        <sz val="15"/>
        <rFont val="Arial"/>
        <family val="2"/>
      </rPr>
      <t>(Riesgo Laboral)</t>
    </r>
  </si>
  <si>
    <r>
      <t xml:space="preserve">   (3*) Salario cotizable hasta RD$111,370.00, deducción directa de la declaración TSS del SUIRPLUS.(</t>
    </r>
    <r>
      <rPr>
        <b/>
        <sz val="15"/>
        <rFont val="Arial"/>
        <family val="2"/>
      </rPr>
      <t>Seguro de Salud</t>
    </r>
    <r>
      <rPr>
        <sz val="15"/>
        <rFont val="Arial"/>
        <family val="2"/>
      </rPr>
      <t>)</t>
    </r>
  </si>
  <si>
    <r>
      <t xml:space="preserve">   (4*) Salario cotizable hasta RD$222,740.00, deducción directa de la declaración TSS del SUIRPLUS.(</t>
    </r>
    <r>
      <rPr>
        <b/>
        <sz val="15"/>
        <rFont val="Arial"/>
        <family val="2"/>
      </rPr>
      <t>Seguro de Pension</t>
    </r>
    <r>
      <rPr>
        <sz val="15"/>
        <rFont val="Arial"/>
        <family val="2"/>
      </rPr>
      <t>)</t>
    </r>
  </si>
  <si>
    <t xml:space="preserve">   (5*) Deducción directa declaración TSS del SUIRPLUS por registro de dependientes adicionales al SDSS. RD$932.76 por cada dependiente adicional registrado.</t>
  </si>
  <si>
    <t>El valor exento de Impuestos Sobre la Renta es de RD$34,685.00.</t>
  </si>
  <si>
    <t>YSABEL CLOTILDE OROZCO SANCHEZ</t>
  </si>
  <si>
    <t>WELINGTON MORA</t>
  </si>
  <si>
    <t xml:space="preserve">BETZAIDA DEL CARMEN AMELIA VILLETA </t>
  </si>
  <si>
    <t>YUDELKA ISABEL FERNANDEZ FERNANDEZ</t>
  </si>
  <si>
    <t>YAHAIRA MIGUELINA ESCAÑO BAUTISTA</t>
  </si>
  <si>
    <t>MARGARITA JIMENEZ FLORENTINO</t>
  </si>
  <si>
    <t>MIGUEL GARCIA HEREDIA</t>
  </si>
  <si>
    <t>EUGENIA ROSARIO CARELA</t>
  </si>
  <si>
    <t>BIENVENIDA DEL M. JOSEFA V. CALDERO</t>
  </si>
  <si>
    <t>JUAN CARLOS DE LOS SANTOS ROMERO</t>
  </si>
  <si>
    <t>PEDRO CANELA VARGAS</t>
  </si>
  <si>
    <t>VICTOR ANTONIO BERNAVEL PERALTA</t>
  </si>
  <si>
    <t>ANGELA YNES DE LAS M MUÑOZ SURIEL</t>
  </si>
  <si>
    <t>KATIUSKA ROMERO CASTAÑOS</t>
  </si>
  <si>
    <t>SANTO ARIAS GONZALEZ</t>
  </si>
  <si>
    <t>ZORAIDA BOCIO FAMILIA</t>
  </si>
  <si>
    <t>SAMI RAYMOND JIMENEZ DOÑE</t>
  </si>
  <si>
    <t>MARIANO DE LOS SANTOS ACEVEDO</t>
  </si>
  <si>
    <t>DIOMEDES DE LOS SANTOS</t>
  </si>
  <si>
    <t>RAMON CORREA DE JESUS</t>
  </si>
  <si>
    <t>ANATALIO FLORENTINO REYNOSO</t>
  </si>
  <si>
    <t>GISELA ALTAGRACIA GARCIA VIDALS</t>
  </si>
  <si>
    <t>KENIA ELIZABETH MEJIA ALBA</t>
  </si>
  <si>
    <t>YUDELKA ALTAGRACIA CORDERO RUVIERA</t>
  </si>
  <si>
    <t>SUGEY MILAGROS DE JESUS YVES</t>
  </si>
  <si>
    <t>DIONICIA DIAZ PRESINAL DE VIDAL</t>
  </si>
  <si>
    <t>LUIS JOSE ARIAS CORNIELLE</t>
  </si>
  <si>
    <t>CLARA ELENA FLORENTINO MUÑOZ</t>
  </si>
  <si>
    <t>KELVIN SANTIAGO PEGUERO CARELA</t>
  </si>
  <si>
    <t>IRIS MARGARITA SUAREZ</t>
  </si>
  <si>
    <t>EDUVIGES ALTAGRACIA CONTRERAS DE ME</t>
  </si>
  <si>
    <t>BRIGIDA MAGALY SMITH MEDINA</t>
  </si>
  <si>
    <t>AURORA NINOSCA MOQUETE CASTILLO</t>
  </si>
  <si>
    <t>VIANCO ANGEL MARTINEZ SANCHEZ</t>
  </si>
  <si>
    <t>BERKY MARIA FELIZ FELIZ</t>
  </si>
  <si>
    <t>SONIA DEL CARMEN RODRIGUEZ ESTRELLA</t>
  </si>
  <si>
    <t>LILLIAN VICTORIA FONDEUR QUIÑONES</t>
  </si>
  <si>
    <t>RAMON ACEVEDO</t>
  </si>
  <si>
    <t>ANGEL PASCASIO TORIBIO TRIFOLIO</t>
  </si>
  <si>
    <t>SANTO TOMAS RUIZ RODRIGUEZ</t>
  </si>
  <si>
    <t>JOSE DEL CARMEN SUERO DE LOS SANTOS</t>
  </si>
  <si>
    <t>ENRIQUE PAREDES BAEZ</t>
  </si>
  <si>
    <t>LUIS MANUEL CABRERA GONZALEZ</t>
  </si>
  <si>
    <t>TITO DEL CARMEN FLORENTINO</t>
  </si>
  <si>
    <t>ELIZABETH PAMELA RAMIREZ RODRIGUEZ</t>
  </si>
  <si>
    <t>GORGE LUIS JIMENEZ CASTILLO</t>
  </si>
  <si>
    <t>GLADYS VER CRUZ CRUZ DE CASTILLO</t>
  </si>
  <si>
    <t>PUBLIO ARISMENDY GAUTREAUX TINEO</t>
  </si>
  <si>
    <t>CRISTIAN IVETTE DIMAREN CASTILLO</t>
  </si>
  <si>
    <t>FRANCISCO ALBERTO SEGURA</t>
  </si>
  <si>
    <t>INGRID JOSEFINA MELO MEJIA</t>
  </si>
  <si>
    <t>JOSE ANTONIO SANTANA PEREZ</t>
  </si>
  <si>
    <t>CARMEN NATALIA PEREYRA MONTES DE OC</t>
  </si>
  <si>
    <t>MARIETTE MARGARITA FELIZ ANDUJAR</t>
  </si>
  <si>
    <t>VIRGINIA ELENA MELO CUELLO</t>
  </si>
  <si>
    <t>MARIA CRISTINA TAVAREZ MOQUETE</t>
  </si>
  <si>
    <t>JUNIOR DOMINGO MEDINA YEAN</t>
  </si>
  <si>
    <t>SALVADORA MEDINA DE LA CRUZ</t>
  </si>
  <si>
    <t>DOMINGO GERMAN CUEVAS COLLADO</t>
  </si>
  <si>
    <t>ALEJANDRA LICELOTTE CARVAJAL SUERO</t>
  </si>
  <si>
    <t>MAYRA ANNELISSA ALVAREZ HENRIQUEZ</t>
  </si>
  <si>
    <t>MIRNA ISABEL MOLINA PEREZ</t>
  </si>
  <si>
    <t>PETRA CONFESORA VOLQUEZ SEGURA</t>
  </si>
  <si>
    <t>GLORIA MARIA PEÑA VASQUEZ</t>
  </si>
  <si>
    <t>LUIS MANUEL DIAZ MEDINA</t>
  </si>
  <si>
    <t>MARIA ELIZABETH RODRIGUEZ SANTANA</t>
  </si>
  <si>
    <t>MARIA ANGELINA E. CASTILLO MOYA</t>
  </si>
  <si>
    <t>ORFA NAARA GONZALEZ HILARIO</t>
  </si>
  <si>
    <t>RAMON VALENZUELA</t>
  </si>
  <si>
    <t>JOSE MANUEL VOLQUEZ ACOSTA</t>
  </si>
  <si>
    <t>ANTONIO VASQUEZ CUEVAS</t>
  </si>
  <si>
    <t>NATHALIE JULINE CUEVAS RAMIREZ</t>
  </si>
  <si>
    <t>WHADDY YENSY RAMIREZ AGRAMONTE</t>
  </si>
  <si>
    <t>KARINA REYES MATEO</t>
  </si>
  <si>
    <t>LETICIA ALTAGRACIA COSS SANZ</t>
  </si>
  <si>
    <t>VICTOR MANUEL TERRERO ENCARNACION</t>
  </si>
  <si>
    <t>ROSA VICTORIA SANCHEZ CALDERA</t>
  </si>
  <si>
    <t>SABRINA GIL HUED DE FERNANDEZ</t>
  </si>
  <si>
    <t>YVELISSE SABBAGH KHOURY</t>
  </si>
  <si>
    <t>ENGELS RAFAEL GUZMAN CANDELARIO</t>
  </si>
  <si>
    <t>ERICK LAURA SALCEDO TAVERAS</t>
  </si>
  <si>
    <t xml:space="preserve">ESPECIALISTA DE LICITACIONES </t>
  </si>
  <si>
    <t>ASISTENTE ADMINISTRATIVA</t>
  </si>
  <si>
    <t>SUPERVISOR DE CONSEJERIA</t>
  </si>
  <si>
    <t>CONSERJE</t>
  </si>
  <si>
    <t>AUXILIAR FINANCIERO</t>
  </si>
  <si>
    <t>CONTADORA</t>
  </si>
  <si>
    <t>FOTOGRAFO (A)</t>
  </si>
  <si>
    <t>CHOFER</t>
  </si>
  <si>
    <t>MENSAJERO EXTERNO</t>
  </si>
  <si>
    <t>SOPORTE TECNICO</t>
  </si>
  <si>
    <t>CHOFER DEL DIRECTOR</t>
  </si>
  <si>
    <t>ASISTENTE EJECUTIVA</t>
  </si>
  <si>
    <t>OFICIAL DE LICITACIONES Y ADQ</t>
  </si>
  <si>
    <t>TECNICO DE CONTROL INTERNO</t>
  </si>
  <si>
    <t>OFICIAL DE RELACIONES PUBLICA</t>
  </si>
  <si>
    <t>ENCARGADO DE TRANSPORTACION</t>
  </si>
  <si>
    <t>AUXILIAR SEGURIDAD</t>
  </si>
  <si>
    <t>SOPORTE TECNICO DPTO. COMPUTO</t>
  </si>
  <si>
    <t>MONITOR FINANCIERO</t>
  </si>
  <si>
    <t>SUPERVISOR DE CONSERJERIA</t>
  </si>
  <si>
    <t>ABOGADA AYUDANTE</t>
  </si>
  <si>
    <t>ENC. DE EVENTOS</t>
  </si>
  <si>
    <t>APOYO LOGISTICO</t>
  </si>
  <si>
    <t xml:space="preserve">COORDINADOR DE PLANIFICACION </t>
  </si>
  <si>
    <t>ASISTENTE TECNICA</t>
  </si>
  <si>
    <t>DIRECTOR EJECUTIVO</t>
  </si>
  <si>
    <t>COORD FORTALECIMIENTO GESTION</t>
  </si>
  <si>
    <t>CONSULTORA JURIDICA</t>
  </si>
  <si>
    <t>GERENTE TECNICO</t>
  </si>
  <si>
    <t>COORDINADOR (A)</t>
  </si>
  <si>
    <t>Direccion Ejecutiva</t>
  </si>
  <si>
    <t>Gerencia Técnica</t>
  </si>
  <si>
    <t>Coordinación de la Gestión de Fortalecimiento de los Servicios de Salud</t>
  </si>
  <si>
    <t>Coordinación de Planificación Estratégica</t>
  </si>
  <si>
    <t>Coordinación de Monitoreo &amp; Evaluación</t>
  </si>
  <si>
    <t>Coordinación de Controles Internos</t>
  </si>
  <si>
    <t>Coordinación de Comunicación Estratégica y Prensa</t>
  </si>
  <si>
    <t>Coordinación Financiera</t>
  </si>
  <si>
    <t>Coordinación Administrativa</t>
  </si>
  <si>
    <t>Unidad de Suministros y Operaciones Administrativas</t>
  </si>
  <si>
    <t>RECEPCIONISTA</t>
  </si>
  <si>
    <t>Unidad de Transportación</t>
  </si>
  <si>
    <t>Unidad de Archivo y Correspondencia</t>
  </si>
  <si>
    <t>Unidad de Servicios Generales y Seguridad</t>
  </si>
  <si>
    <t>Unidad de Licitaciones y Adquisiciones</t>
  </si>
  <si>
    <t>Coordinación de Tecnologia de la Información y Comunicación</t>
  </si>
  <si>
    <t>Coordinación de Gesti+on y Desarrollo Humano</t>
  </si>
  <si>
    <t>CONSEJO NACIONAL PARA EL VIH Y EL SIDA (CONAVIHSIDA)</t>
  </si>
  <si>
    <t>De Libre Nombramiento y Remocion</t>
  </si>
  <si>
    <t>Dirección Ejecutiva</t>
  </si>
  <si>
    <t xml:space="preserve">Coordinación de Poblaciones Clave  de  Movilización Social y Educaciòn </t>
  </si>
  <si>
    <t>OFICIAL DE TECNOLOGIA DE LA INFORMACION Y COMUNICACIÓN</t>
  </si>
  <si>
    <t>COORDINADORA ADMINISTRATIVA-FINANCIERA</t>
  </si>
  <si>
    <t>Consultoria Jurídica</t>
  </si>
  <si>
    <t>CERTIFICO QUE ESTA NOMINA DE PAGO QUE CONSTA DE ***5*** HOJAS, ESTA CORRECTA Y COMPLETA Y QUE LAS PERSONAS ENUMERADAS EN LA MISMA SON LAS QUE A LA FECHA FIGURAN EN LOS RECORDS DE PERSONAL QUE MANTIENE LA CNECC.</t>
  </si>
  <si>
    <t xml:space="preserve">No. </t>
  </si>
  <si>
    <t>ANALISTA ACCESO A LA INFORMACION</t>
  </si>
  <si>
    <t>SUBDIRECTORA GENERAL</t>
  </si>
  <si>
    <t>Coordinación de Gestión y Desarrollo Humano</t>
  </si>
  <si>
    <t>Realizado Por:</t>
  </si>
  <si>
    <t>Revisado Por:</t>
  </si>
  <si>
    <t>Lic. Dionicia Díaz Presinal de Vidal</t>
  </si>
  <si>
    <t>Coordinadora de Controles Internos</t>
  </si>
  <si>
    <t>Autorizado Por:</t>
  </si>
  <si>
    <t>Aprobado Por:</t>
  </si>
  <si>
    <t>Lic. Ingrid Melo</t>
  </si>
  <si>
    <t>Dr. Víctor Terrero Encarnación</t>
  </si>
  <si>
    <t>Coordinador Financiero</t>
  </si>
  <si>
    <t>Director Ejecutivo</t>
  </si>
  <si>
    <t xml:space="preserve"> </t>
  </si>
  <si>
    <t>COORDINADORA DEL DESPACHO DE LA DIRECCION EJECUTIVA</t>
  </si>
  <si>
    <t>COORDINADORA DE GESTION Y DESARROLLO HUMANO</t>
  </si>
  <si>
    <t>COORDINADORA FINANCIERO</t>
  </si>
  <si>
    <t>CONTADOR</t>
  </si>
  <si>
    <t xml:space="preserve">ENCARGADO (A) DEPTO. ARCHIVO Y CORRESPONDENCIA </t>
  </si>
  <si>
    <t>ENCARGADO ACTIVO FIJO Y CONTROLES</t>
  </si>
  <si>
    <t xml:space="preserve">ASISTENTE ADMINISTRATIVA </t>
  </si>
  <si>
    <t>Lic. Yahaira M. Escaño Bautista</t>
  </si>
  <si>
    <t>Coord. De Gestión y Desarrollo Humano</t>
  </si>
  <si>
    <t>ENC SENIOR DE MOVILIZACION SOCIAL</t>
  </si>
  <si>
    <t>ENCARGADO DE VEEDURIA CIUDADANA</t>
  </si>
  <si>
    <t>PROMOTORA PARA LA ACCION COMUNITARIA</t>
  </si>
  <si>
    <t>ESPECIALISTA DE MONITOREO Y EVALUACION</t>
  </si>
  <si>
    <t xml:space="preserve">COORDINADORA DE LA  UNIDAD </t>
  </si>
  <si>
    <t>ENC SENIOR PARA EL FORTALECIMINETO DE FARMACOS E INSUMOS</t>
  </si>
  <si>
    <t>MONITOR SEGUIMIENTO ESTRATEGICO</t>
  </si>
  <si>
    <t>COORD DE COMUNICACION ESTRATEGICA</t>
  </si>
  <si>
    <t>APOYO COORD COMUNICACION ESTRATEGICA</t>
  </si>
  <si>
    <t>OFICIAL SERV LEGALES</t>
  </si>
  <si>
    <t xml:space="preserve">OFICIAL SERV LEGALES </t>
  </si>
  <si>
    <t>COORDINADOR DE CONTROL INTERNO</t>
  </si>
  <si>
    <t>ENCARGADA SUMINIST Y OPERAC ADMINISTRATIVAS</t>
  </si>
  <si>
    <t xml:space="preserve">PAGO SUELDOS  A NOVIEMBRE 2017: EMPLEADOS FIJOS </t>
  </si>
  <si>
    <t xml:space="preserve">ESTHER JOSEFINA SANTANA DE JESUS </t>
  </si>
  <si>
    <t xml:space="preserve">ANA MARGARITA DEL PILAR TAVERAS </t>
  </si>
  <si>
    <t>Registro Dependientes Adicionales y Otros Descuentos (4*)</t>
  </si>
  <si>
    <t>HECTOR BIENVENIDO CHAPMAN TRONCOSO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</si>
</sst>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21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22"/>
      <name val="Arial"/>
      <family val="2"/>
    </font>
    <font>
      <b/>
      <sz val="20"/>
      <name val="Trebuchet MS"/>
      <family val="2"/>
    </font>
    <font>
      <sz val="20"/>
      <name val="Trebuchet MS"/>
      <family val="2"/>
    </font>
    <font>
      <b/>
      <sz val="16"/>
      <name val="Trebuchet MS"/>
      <family val="2"/>
    </font>
    <font>
      <sz val="16"/>
      <name val="Trebuchet MS"/>
      <family val="2"/>
    </font>
    <font>
      <sz val="16"/>
      <name val="Arial"/>
      <family val="2"/>
    </font>
    <font>
      <b/>
      <sz val="10"/>
      <name val="Arial"/>
      <family val="2"/>
    </font>
    <font>
      <sz val="10"/>
      <name val="Arial"/>
    </font>
    <font>
      <b/>
      <sz val="10"/>
      <name val="Trebuchet MS"/>
      <family val="2"/>
    </font>
    <font>
      <sz val="10"/>
      <name val="Trebuchet MS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29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6" fillId="0" borderId="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wrapText="1"/>
    </xf>
    <xf numFmtId="0" fontId="10" fillId="0" borderId="0" xfId="0" applyFont="1"/>
    <xf numFmtId="0" fontId="12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2" fillId="0" borderId="0" xfId="0" applyFont="1" applyFill="1"/>
    <xf numFmtId="0" fontId="12" fillId="0" borderId="0" xfId="0" applyFont="1" applyFill="1" applyBorder="1" applyAlignment="1"/>
    <xf numFmtId="164" fontId="12" fillId="0" borderId="0" xfId="0" applyNumberFormat="1" applyFont="1" applyFill="1"/>
    <xf numFmtId="0" fontId="12" fillId="0" borderId="0" xfId="0" applyFont="1" applyFill="1" applyBorder="1"/>
    <xf numFmtId="0" fontId="9" fillId="0" borderId="0" xfId="0" applyFont="1" applyFill="1" applyBorder="1"/>
    <xf numFmtId="0" fontId="3" fillId="0" borderId="0" xfId="0" applyFont="1" applyFill="1"/>
    <xf numFmtId="0" fontId="3" fillId="3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4" fillId="4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4" fontId="7" fillId="3" borderId="0" xfId="0" applyNumberFormat="1" applyFont="1" applyFill="1" applyBorder="1" applyAlignment="1">
      <alignment vertical="center"/>
    </xf>
    <xf numFmtId="4" fontId="7" fillId="0" borderId="0" xfId="0" applyNumberFormat="1" applyFont="1" applyBorder="1" applyAlignment="1">
      <alignment vertical="center"/>
    </xf>
    <xf numFmtId="0" fontId="10" fillId="0" borderId="0" xfId="0" applyFont="1" applyBorder="1"/>
    <xf numFmtId="0" fontId="10" fillId="3" borderId="0" xfId="0" applyFont="1" applyFill="1" applyBorder="1"/>
    <xf numFmtId="0" fontId="0" fillId="0" borderId="0" xfId="0" applyBorder="1"/>
    <xf numFmtId="0" fontId="0" fillId="3" borderId="0" xfId="0" applyFill="1" applyBorder="1"/>
    <xf numFmtId="0" fontId="3" fillId="0" borderId="0" xfId="0" applyFont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4" fontId="6" fillId="0" borderId="6" xfId="0" applyNumberFormat="1" applyFont="1" applyFill="1" applyBorder="1" applyAlignment="1">
      <alignment horizontal="right" vertical="center"/>
    </xf>
    <xf numFmtId="4" fontId="6" fillId="0" borderId="7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4" fontId="6" fillId="0" borderId="10" xfId="0" applyNumberFormat="1" applyFont="1" applyFill="1" applyBorder="1" applyAlignment="1">
      <alignment horizontal="right" vertical="center"/>
    </xf>
    <xf numFmtId="4" fontId="6" fillId="0" borderId="8" xfId="0" applyNumberFormat="1" applyFont="1" applyFill="1" applyBorder="1" applyAlignment="1">
      <alignment horizontal="right" vertical="center"/>
    </xf>
    <xf numFmtId="2" fontId="6" fillId="0" borderId="11" xfId="0" applyNumberFormat="1" applyFont="1" applyFill="1" applyBorder="1" applyAlignment="1">
      <alignment horizontal="right" vertical="center"/>
    </xf>
    <xf numFmtId="4" fontId="6" fillId="0" borderId="12" xfId="0" applyNumberFormat="1" applyFont="1" applyFill="1" applyBorder="1" applyAlignment="1">
      <alignment horizontal="right" vertical="center"/>
    </xf>
    <xf numFmtId="4" fontId="6" fillId="0" borderId="13" xfId="0" applyNumberFormat="1" applyFont="1" applyFill="1" applyBorder="1" applyAlignment="1">
      <alignment horizontal="right" vertical="center"/>
    </xf>
    <xf numFmtId="3" fontId="6" fillId="0" borderId="6" xfId="0" applyNumberFormat="1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center" vertical="center" wrapText="1"/>
    </xf>
    <xf numFmtId="4" fontId="6" fillId="0" borderId="16" xfId="0" applyNumberFormat="1" applyFont="1" applyFill="1" applyBorder="1" applyAlignment="1">
      <alignment horizontal="right" vertical="center"/>
    </xf>
    <xf numFmtId="4" fontId="6" fillId="0" borderId="17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horizontal="right" vertical="center"/>
    </xf>
    <xf numFmtId="2" fontId="6" fillId="0" borderId="18" xfId="0" applyNumberFormat="1" applyFont="1" applyFill="1" applyBorder="1" applyAlignment="1">
      <alignment horizontal="right" vertical="center"/>
    </xf>
    <xf numFmtId="4" fontId="6" fillId="0" borderId="19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3" fontId="6" fillId="0" borderId="20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right" vertical="center"/>
    </xf>
    <xf numFmtId="0" fontId="6" fillId="0" borderId="2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/>
    </xf>
    <xf numFmtId="2" fontId="6" fillId="0" borderId="8" xfId="0" applyNumberFormat="1" applyFont="1" applyFill="1" applyBorder="1" applyAlignment="1">
      <alignment horizontal="right" vertical="center"/>
    </xf>
    <xf numFmtId="3" fontId="6" fillId="0" borderId="11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center" vertical="center"/>
    </xf>
    <xf numFmtId="4" fontId="4" fillId="0" borderId="26" xfId="0" applyNumberFormat="1" applyFont="1" applyFill="1" applyBorder="1" applyAlignment="1">
      <alignment horizontal="right" vertical="center"/>
    </xf>
    <xf numFmtId="4" fontId="4" fillId="0" borderId="27" xfId="0" applyNumberFormat="1" applyFont="1" applyFill="1" applyBorder="1" applyAlignment="1">
      <alignment horizontal="right" vertical="center"/>
    </xf>
    <xf numFmtId="4" fontId="6" fillId="5" borderId="6" xfId="0" applyNumberFormat="1" applyFont="1" applyFill="1" applyBorder="1" applyAlignment="1">
      <alignment horizontal="right" vertical="center"/>
    </xf>
    <xf numFmtId="4" fontId="6" fillId="5" borderId="1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/>
    </xf>
    <xf numFmtId="164" fontId="14" fillId="0" borderId="0" xfId="0" applyNumberFormat="1" applyFont="1" applyFill="1" applyAlignment="1">
      <alignment horizontal="left"/>
    </xf>
    <xf numFmtId="0" fontId="13" fillId="0" borderId="0" xfId="0" applyFont="1" applyFill="1" applyBorder="1" applyAlignment="1"/>
    <xf numFmtId="0" fontId="14" fillId="0" borderId="0" xfId="0" applyFont="1" applyFill="1"/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/>
    <xf numFmtId="0" fontId="15" fillId="0" borderId="0" xfId="0" applyFont="1" applyFill="1"/>
    <xf numFmtId="0" fontId="18" fillId="0" borderId="0" xfId="0" applyFont="1" applyFill="1" applyBorder="1" applyAlignment="1"/>
    <xf numFmtId="0" fontId="19" fillId="0" borderId="0" xfId="0" applyFont="1" applyFill="1" applyBorder="1"/>
    <xf numFmtId="164" fontId="3" fillId="0" borderId="0" xfId="1" applyFont="1" applyFill="1" applyBorder="1"/>
    <xf numFmtId="164" fontId="3" fillId="0" borderId="0" xfId="0" applyNumberFormat="1" applyFont="1" applyAlignment="1">
      <alignment vertical="center"/>
    </xf>
    <xf numFmtId="4" fontId="6" fillId="6" borderId="24" xfId="0" applyNumberFormat="1" applyFont="1" applyFill="1" applyBorder="1" applyAlignment="1">
      <alignment vertical="center"/>
    </xf>
    <xf numFmtId="4" fontId="6" fillId="0" borderId="43" xfId="0" applyNumberFormat="1" applyFont="1" applyFill="1" applyBorder="1" applyAlignment="1">
      <alignment vertical="center"/>
    </xf>
    <xf numFmtId="4" fontId="6" fillId="0" borderId="24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 wrapText="1"/>
    </xf>
    <xf numFmtId="4" fontId="6" fillId="0" borderId="46" xfId="0" applyNumberFormat="1" applyFont="1" applyFill="1" applyBorder="1" applyAlignment="1">
      <alignment vertical="center"/>
    </xf>
    <xf numFmtId="4" fontId="6" fillId="0" borderId="47" xfId="0" applyNumberFormat="1" applyFont="1" applyFill="1" applyBorder="1" applyAlignment="1">
      <alignment vertical="center"/>
    </xf>
    <xf numFmtId="4" fontId="6" fillId="0" borderId="25" xfId="0" applyNumberFormat="1" applyFont="1" applyFill="1" applyBorder="1" applyAlignment="1">
      <alignment vertical="center"/>
    </xf>
    <xf numFmtId="4" fontId="6" fillId="0" borderId="44" xfId="0" applyNumberFormat="1" applyFont="1" applyFill="1" applyBorder="1" applyAlignment="1">
      <alignment vertical="center"/>
    </xf>
    <xf numFmtId="4" fontId="6" fillId="0" borderId="48" xfId="0" applyNumberFormat="1" applyFont="1" applyFill="1" applyBorder="1" applyAlignment="1">
      <alignment vertical="center"/>
    </xf>
    <xf numFmtId="164" fontId="6" fillId="0" borderId="10" xfId="1" applyFont="1" applyFill="1" applyBorder="1" applyAlignment="1">
      <alignment horizontal="right" vertical="center"/>
    </xf>
    <xf numFmtId="164" fontId="6" fillId="0" borderId="46" xfId="1" applyFont="1" applyFill="1" applyBorder="1" applyAlignment="1">
      <alignment vertical="center"/>
    </xf>
    <xf numFmtId="164" fontId="6" fillId="0" borderId="17" xfId="1" applyFont="1" applyFill="1" applyBorder="1" applyAlignment="1">
      <alignment horizontal="right" vertical="center"/>
    </xf>
    <xf numFmtId="164" fontId="6" fillId="0" borderId="44" xfId="1" applyFont="1" applyFill="1" applyBorder="1" applyAlignment="1">
      <alignment vertical="center"/>
    </xf>
    <xf numFmtId="164" fontId="7" fillId="0" borderId="0" xfId="1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20" fillId="0" borderId="0" xfId="1" applyFont="1" applyAlignment="1">
      <alignment vertical="center"/>
    </xf>
    <xf numFmtId="164" fontId="6" fillId="0" borderId="6" xfId="1" applyFont="1" applyFill="1" applyBorder="1" applyAlignment="1">
      <alignment horizontal="right" vertical="center"/>
    </xf>
    <xf numFmtId="164" fontId="6" fillId="0" borderId="0" xfId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4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2" fontId="6" fillId="0" borderId="5" xfId="0" applyNumberFormat="1" applyFont="1" applyFill="1" applyBorder="1" applyAlignment="1">
      <alignment horizontal="right" vertical="center"/>
    </xf>
    <xf numFmtId="4" fontId="6" fillId="0" borderId="53" xfId="0" applyNumberFormat="1" applyFont="1" applyFill="1" applyBorder="1" applyAlignment="1">
      <alignment horizontal="right" vertical="center"/>
    </xf>
    <xf numFmtId="4" fontId="6" fillId="0" borderId="49" xfId="0" applyNumberFormat="1" applyFont="1" applyFill="1" applyBorder="1" applyAlignment="1">
      <alignment horizontal="right" vertical="center"/>
    </xf>
    <xf numFmtId="4" fontId="6" fillId="0" borderId="54" xfId="0" applyNumberFormat="1" applyFont="1" applyFill="1" applyBorder="1" applyAlignment="1">
      <alignment horizontal="right" vertical="center"/>
    </xf>
    <xf numFmtId="4" fontId="6" fillId="0" borderId="55" xfId="0" applyNumberFormat="1" applyFont="1" applyFill="1" applyBorder="1" applyAlignment="1">
      <alignment horizontal="right" vertical="center"/>
    </xf>
    <xf numFmtId="4" fontId="6" fillId="0" borderId="28" xfId="0" applyNumberFormat="1" applyFont="1" applyFill="1" applyBorder="1" applyAlignment="1">
      <alignment vertical="center"/>
    </xf>
    <xf numFmtId="3" fontId="6" fillId="0" borderId="56" xfId="0" applyNumberFormat="1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164" fontId="6" fillId="0" borderId="51" xfId="1" applyFont="1" applyFill="1" applyBorder="1" applyAlignment="1">
      <alignment horizontal="right" vertical="center"/>
    </xf>
    <xf numFmtId="164" fontId="6" fillId="0" borderId="43" xfId="1" applyFont="1" applyFill="1" applyBorder="1" applyAlignment="1">
      <alignment vertical="center"/>
    </xf>
    <xf numFmtId="0" fontId="6" fillId="0" borderId="58" xfId="0" applyFont="1" applyFill="1" applyBorder="1" applyAlignment="1">
      <alignment horizontal="center" vertical="center"/>
    </xf>
    <xf numFmtId="4" fontId="6" fillId="0" borderId="30" xfId="0" applyNumberFormat="1" applyFont="1" applyFill="1" applyBorder="1" applyAlignment="1">
      <alignment horizontal="right" vertical="center"/>
    </xf>
    <xf numFmtId="164" fontId="6" fillId="0" borderId="28" xfId="1" applyFont="1" applyFill="1" applyBorder="1" applyAlignment="1">
      <alignment vertical="center"/>
    </xf>
    <xf numFmtId="4" fontId="6" fillId="0" borderId="29" xfId="0" applyNumberFormat="1" applyFont="1" applyFill="1" applyBorder="1" applyAlignment="1">
      <alignment vertical="center"/>
    </xf>
    <xf numFmtId="4" fontId="4" fillId="0" borderId="40" xfId="0" applyNumberFormat="1" applyFont="1" applyFill="1" applyBorder="1" applyAlignment="1">
      <alignment vertical="center"/>
    </xf>
    <xf numFmtId="4" fontId="4" fillId="0" borderId="28" xfId="0" applyNumberFormat="1" applyFont="1" applyFill="1" applyBorder="1" applyAlignment="1">
      <alignment vertical="center"/>
    </xf>
    <xf numFmtId="4" fontId="4" fillId="0" borderId="28" xfId="0" applyNumberFormat="1" applyFont="1" applyFill="1" applyBorder="1" applyAlignment="1">
      <alignment vertical="center" wrapText="1"/>
    </xf>
    <xf numFmtId="4" fontId="6" fillId="0" borderId="51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4" fontId="6" fillId="0" borderId="52" xfId="0" applyNumberFormat="1" applyFont="1" applyFill="1" applyBorder="1" applyAlignment="1">
      <alignment horizontal="right" vertical="center"/>
    </xf>
    <xf numFmtId="4" fontId="6" fillId="0" borderId="15" xfId="0" applyNumberFormat="1" applyFont="1" applyFill="1" applyBorder="1" applyAlignment="1">
      <alignment horizontal="right" vertical="center"/>
    </xf>
    <xf numFmtId="4" fontId="6" fillId="0" borderId="20" xfId="0" applyNumberFormat="1" applyFont="1" applyFill="1" applyBorder="1" applyAlignment="1">
      <alignment horizontal="right" vertical="center"/>
    </xf>
    <xf numFmtId="4" fontId="6" fillId="0" borderId="46" xfId="0" applyNumberFormat="1" applyFont="1" applyFill="1" applyBorder="1" applyAlignment="1">
      <alignment horizontal="right" vertical="center"/>
    </xf>
    <xf numFmtId="164" fontId="2" fillId="0" borderId="22" xfId="1" applyFont="1" applyFill="1" applyBorder="1" applyAlignment="1">
      <alignment vertical="center" wrapText="1"/>
    </xf>
    <xf numFmtId="164" fontId="6" fillId="0" borderId="25" xfId="1" applyFont="1" applyFill="1" applyBorder="1" applyAlignment="1">
      <alignment vertical="center"/>
    </xf>
    <xf numFmtId="164" fontId="6" fillId="0" borderId="22" xfId="1" applyFont="1" applyFill="1" applyBorder="1" applyAlignment="1">
      <alignment horizontal="right" vertical="center"/>
    </xf>
    <xf numFmtId="0" fontId="6" fillId="0" borderId="61" xfId="0" applyFont="1" applyFill="1" applyBorder="1" applyAlignment="1">
      <alignment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4" fontId="4" fillId="0" borderId="29" xfId="0" applyNumberFormat="1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/>
    </xf>
    <xf numFmtId="164" fontId="2" fillId="0" borderId="28" xfId="1" applyFont="1" applyFill="1" applyBorder="1" applyAlignment="1">
      <alignment vertical="center" wrapText="1"/>
    </xf>
    <xf numFmtId="0" fontId="2" fillId="0" borderId="28" xfId="0" applyFont="1" applyFill="1" applyBorder="1" applyAlignment="1">
      <alignment vertical="center" wrapText="1"/>
    </xf>
    <xf numFmtId="0" fontId="2" fillId="0" borderId="67" xfId="0" applyFont="1" applyFill="1" applyBorder="1" applyAlignment="1">
      <alignment vertical="center" wrapText="1"/>
    </xf>
    <xf numFmtId="0" fontId="2" fillId="0" borderId="68" xfId="0" applyFont="1" applyFill="1" applyBorder="1" applyAlignment="1">
      <alignment vertical="center" wrapText="1"/>
    </xf>
    <xf numFmtId="0" fontId="8" fillId="0" borderId="50" xfId="0" applyFont="1" applyFill="1" applyBorder="1" applyAlignment="1">
      <alignment horizontal="center" vertical="center" wrapText="1"/>
    </xf>
    <xf numFmtId="3" fontId="6" fillId="0" borderId="55" xfId="0" applyNumberFormat="1" applyFont="1" applyFill="1" applyBorder="1" applyAlignment="1">
      <alignment horizontal="center" vertical="center"/>
    </xf>
    <xf numFmtId="164" fontId="2" fillId="0" borderId="67" xfId="1" applyFont="1" applyFill="1" applyBorder="1" applyAlignment="1">
      <alignment vertical="center" wrapText="1"/>
    </xf>
    <xf numFmtId="0" fontId="2" fillId="0" borderId="65" xfId="0" applyFont="1" applyFill="1" applyBorder="1" applyAlignment="1">
      <alignment vertical="center" wrapText="1"/>
    </xf>
    <xf numFmtId="164" fontId="6" fillId="0" borderId="67" xfId="1" applyFont="1" applyFill="1" applyBorder="1" applyAlignment="1">
      <alignment horizontal="right" vertical="center"/>
    </xf>
    <xf numFmtId="0" fontId="4" fillId="0" borderId="53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vertical="center" wrapText="1"/>
    </xf>
    <xf numFmtId="164" fontId="2" fillId="0" borderId="44" xfId="1" applyFont="1" applyFill="1" applyBorder="1" applyAlignment="1">
      <alignment vertical="center" wrapText="1"/>
    </xf>
    <xf numFmtId="0" fontId="2" fillId="0" borderId="44" xfId="0" applyFont="1" applyFill="1" applyBorder="1" applyAlignment="1">
      <alignment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left" vertical="center"/>
    </xf>
    <xf numFmtId="164" fontId="4" fillId="0" borderId="60" xfId="1" applyFont="1" applyFill="1" applyBorder="1" applyAlignment="1">
      <alignment horizontal="right" vertical="center"/>
    </xf>
    <xf numFmtId="4" fontId="4" fillId="0" borderId="39" xfId="0" applyNumberFormat="1" applyFont="1" applyFill="1" applyBorder="1" applyAlignment="1">
      <alignment horizontal="right" vertical="center"/>
    </xf>
    <xf numFmtId="4" fontId="4" fillId="0" borderId="23" xfId="0" applyNumberFormat="1" applyFont="1" applyFill="1" applyBorder="1" applyAlignment="1">
      <alignment horizontal="right" vertical="center"/>
    </xf>
    <xf numFmtId="4" fontId="4" fillId="0" borderId="41" xfId="0" applyNumberFormat="1" applyFont="1" applyFill="1" applyBorder="1" applyAlignment="1">
      <alignment horizontal="right" vertical="center"/>
    </xf>
    <xf numFmtId="3" fontId="6" fillId="0" borderId="47" xfId="0" applyNumberFormat="1" applyFont="1" applyFill="1" applyBorder="1" applyAlignment="1">
      <alignment horizontal="center" vertical="center"/>
    </xf>
    <xf numFmtId="3" fontId="6" fillId="0" borderId="69" xfId="0" applyNumberFormat="1" applyFont="1" applyFill="1" applyBorder="1" applyAlignment="1">
      <alignment horizontal="center" vertical="center"/>
    </xf>
    <xf numFmtId="164" fontId="6" fillId="0" borderId="32" xfId="1" applyFont="1" applyFill="1" applyBorder="1" applyAlignment="1">
      <alignment vertical="center"/>
    </xf>
    <xf numFmtId="4" fontId="6" fillId="0" borderId="3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justify" vertical="center" wrapText="1"/>
    </xf>
    <xf numFmtId="0" fontId="6" fillId="0" borderId="70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justify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/>
    </xf>
    <xf numFmtId="4" fontId="6" fillId="0" borderId="44" xfId="0" applyNumberFormat="1" applyFont="1" applyFill="1" applyBorder="1" applyAlignment="1">
      <alignment horizontal="center" vertical="center"/>
    </xf>
    <xf numFmtId="4" fontId="6" fillId="0" borderId="48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" fontId="4" fillId="0" borderId="42" xfId="0" applyNumberFormat="1" applyFont="1" applyFill="1" applyBorder="1" applyAlignment="1">
      <alignment horizontal="center" vertical="center"/>
    </xf>
    <xf numFmtId="4" fontId="4" fillId="0" borderId="43" xfId="0" applyNumberFormat="1" applyFont="1" applyFill="1" applyBorder="1" applyAlignment="1">
      <alignment horizontal="center" vertical="center"/>
    </xf>
    <xf numFmtId="4" fontId="6" fillId="0" borderId="42" xfId="0" applyNumberFormat="1" applyFont="1" applyFill="1" applyBorder="1" applyAlignment="1">
      <alignment horizontal="center" vertical="center"/>
    </xf>
    <xf numFmtId="4" fontId="6" fillId="0" borderId="43" xfId="0" applyNumberFormat="1" applyFont="1" applyFill="1" applyBorder="1" applyAlignment="1">
      <alignment horizontal="center" vertical="center"/>
    </xf>
    <xf numFmtId="4" fontId="6" fillId="0" borderId="25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4" fontId="4" fillId="0" borderId="46" xfId="0" applyNumberFormat="1" applyFont="1" applyFill="1" applyBorder="1" applyAlignment="1">
      <alignment horizontal="center" vertical="center"/>
    </xf>
    <xf numFmtId="4" fontId="6" fillId="0" borderId="46" xfId="0" applyNumberFormat="1" applyFont="1" applyFill="1" applyBorder="1" applyAlignment="1">
      <alignment horizontal="center" vertical="center"/>
    </xf>
    <xf numFmtId="4" fontId="6" fillId="0" borderId="47" xfId="0" applyNumberFormat="1" applyFont="1" applyFill="1" applyBorder="1" applyAlignment="1">
      <alignment horizontal="center" vertical="center"/>
    </xf>
    <xf numFmtId="4" fontId="6" fillId="0" borderId="45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4" fontId="6" fillId="6" borderId="42" xfId="0" applyNumberFormat="1" applyFont="1" applyFill="1" applyBorder="1" applyAlignment="1">
      <alignment horizontal="center" vertical="center"/>
    </xf>
    <xf numFmtId="4" fontId="6" fillId="6" borderId="43" xfId="0" applyNumberFormat="1" applyFont="1" applyFill="1" applyBorder="1" applyAlignment="1">
      <alignment horizontal="center" vertical="center"/>
    </xf>
    <xf numFmtId="4" fontId="6" fillId="6" borderId="44" xfId="0" applyNumberFormat="1" applyFont="1" applyFill="1" applyBorder="1" applyAlignment="1">
      <alignment horizontal="center" vertical="center"/>
    </xf>
    <xf numFmtId="4" fontId="6" fillId="6" borderId="24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4" fontId="4" fillId="6" borderId="44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4" fontId="4" fillId="0" borderId="64" xfId="0" applyNumberFormat="1" applyFont="1" applyFill="1" applyBorder="1" applyAlignment="1">
      <alignment horizontal="center" vertical="center"/>
    </xf>
    <xf numFmtId="4" fontId="4" fillId="0" borderId="65" xfId="0" applyNumberFormat="1" applyFont="1" applyFill="1" applyBorder="1" applyAlignment="1">
      <alignment horizontal="center" vertical="center"/>
    </xf>
    <xf numFmtId="4" fontId="4" fillId="0" borderId="66" xfId="0" applyNumberFormat="1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4" fontId="4" fillId="0" borderId="24" xfId="0" applyNumberFormat="1" applyFont="1" applyFill="1" applyBorder="1" applyAlignment="1">
      <alignment horizontal="center" vertical="center"/>
    </xf>
    <xf numFmtId="4" fontId="4" fillId="0" borderId="40" xfId="0" applyNumberFormat="1" applyFont="1" applyFill="1" applyBorder="1" applyAlignment="1">
      <alignment horizontal="center" vertical="center"/>
    </xf>
    <xf numFmtId="4" fontId="4" fillId="0" borderId="28" xfId="0" applyNumberFormat="1" applyFont="1" applyFill="1" applyBorder="1" applyAlignment="1">
      <alignment horizontal="center" vertical="center"/>
    </xf>
    <xf numFmtId="4" fontId="4" fillId="0" borderId="29" xfId="0" applyNumberFormat="1" applyFont="1" applyFill="1" applyBorder="1" applyAlignment="1">
      <alignment horizontal="center" vertical="center"/>
    </xf>
    <xf numFmtId="4" fontId="4" fillId="0" borderId="70" xfId="0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>
      <alignment horizontal="center" vertical="center"/>
    </xf>
    <xf numFmtId="4" fontId="4" fillId="0" borderId="71" xfId="0" applyNumberFormat="1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25" xfId="0" applyNumberFormat="1" applyFont="1" applyFill="1" applyBorder="1" applyAlignment="1">
      <alignment horizontal="center" vertical="center"/>
    </xf>
    <xf numFmtId="4" fontId="4" fillId="0" borderId="4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44" xfId="0" applyNumberFormat="1" applyFont="1" applyFill="1" applyBorder="1" applyAlignment="1">
      <alignment horizontal="center" vertical="center"/>
    </xf>
    <xf numFmtId="4" fontId="4" fillId="0" borderId="48" xfId="0" applyNumberFormat="1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/>
    <xf numFmtId="0" fontId="15" fillId="0" borderId="0" xfId="0" applyFont="1" applyFill="1" applyAlignment="1"/>
    <xf numFmtId="0" fontId="13" fillId="0" borderId="0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FFFF99"/>
      <color rgb="FFB8E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19</xdr:col>
      <xdr:colOff>1028700</xdr:colOff>
      <xdr:row>4</xdr:row>
      <xdr:rowOff>266700</xdr:rowOff>
    </xdr:to>
    <xdr:pic>
      <xdr:nvPicPr>
        <xdr:cNvPr id="10562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3825" y="0"/>
          <a:ext cx="1028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1028700</xdr:colOff>
      <xdr:row>4</xdr:row>
      <xdr:rowOff>266700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0"/>
          <a:ext cx="1028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44"/>
  <sheetViews>
    <sheetView view="pageBreakPreview" zoomScale="70" zoomScaleNormal="50" zoomScaleSheetLayoutView="70" workbookViewId="0">
      <selection activeCell="X16" sqref="X16"/>
    </sheetView>
  </sheetViews>
  <sheetFormatPr baseColWidth="10" defaultColWidth="9.140625" defaultRowHeight="12.75" x14ac:dyDescent="0.2"/>
  <cols>
    <col min="1" max="1" width="9.5703125" style="2" customWidth="1"/>
    <col min="2" max="2" width="48.5703125" style="2" customWidth="1"/>
    <col min="3" max="3" width="27.85546875" style="2" customWidth="1"/>
    <col min="4" max="4" width="32.5703125" style="2" customWidth="1"/>
    <col min="5" max="5" width="19.7109375" style="12" customWidth="1"/>
    <col min="6" max="6" width="23.28515625" style="2" customWidth="1"/>
    <col min="7" max="7" width="17.42578125" style="2" hidden="1" customWidth="1"/>
    <col min="8" max="8" width="16.140625" style="2" hidden="1" customWidth="1"/>
    <col min="9" max="9" width="21.85546875" style="28" hidden="1" customWidth="1"/>
    <col min="10" max="10" width="17.28515625" style="28" hidden="1" customWidth="1"/>
    <col min="11" max="11" width="18.7109375" style="28" hidden="1" customWidth="1"/>
    <col min="12" max="12" width="22.42578125" style="28" hidden="1" customWidth="1"/>
    <col min="13" max="13" width="16.7109375" style="28" hidden="1" customWidth="1"/>
    <col min="14" max="14" width="16.140625" style="28" hidden="1" customWidth="1"/>
    <col min="15" max="15" width="19.140625" style="2" hidden="1" customWidth="1"/>
    <col min="16" max="16" width="19" style="2" hidden="1" customWidth="1"/>
    <col min="17" max="17" width="20.140625" style="2" hidden="1" customWidth="1"/>
    <col min="18" max="18" width="21.28515625" style="2" hidden="1" customWidth="1"/>
    <col min="19" max="19" width="19" style="2" hidden="1" customWidth="1"/>
    <col min="20" max="20" width="17.42578125" style="2" bestFit="1" customWidth="1"/>
    <col min="21" max="21" width="15.28515625" style="2" customWidth="1"/>
    <col min="22" max="16384" width="9.140625" style="2"/>
  </cols>
  <sheetData>
    <row r="1" spans="1:256" x14ac:dyDescent="0.2">
      <c r="E1" s="2"/>
      <c r="I1" s="2"/>
      <c r="J1" s="2"/>
      <c r="K1" s="2"/>
      <c r="L1" s="2"/>
      <c r="M1" s="2"/>
      <c r="N1" s="2"/>
    </row>
    <row r="2" spans="1:256" x14ac:dyDescent="0.2">
      <c r="E2" s="2"/>
      <c r="I2" s="2"/>
      <c r="J2" s="2"/>
      <c r="K2" s="2"/>
      <c r="L2" s="2"/>
      <c r="M2" s="2"/>
      <c r="N2" s="2"/>
    </row>
    <row r="3" spans="1:256" x14ac:dyDescent="0.2">
      <c r="E3" s="2"/>
      <c r="I3" s="2"/>
      <c r="J3" s="2"/>
      <c r="K3" s="2"/>
      <c r="L3" s="2"/>
      <c r="M3" s="2"/>
      <c r="N3" s="2"/>
    </row>
    <row r="4" spans="1:256" x14ac:dyDescent="0.2">
      <c r="E4" s="2"/>
      <c r="I4" s="2"/>
      <c r="J4" s="2"/>
      <c r="K4" s="2"/>
      <c r="L4" s="2"/>
      <c r="M4" s="2"/>
      <c r="N4" s="2"/>
    </row>
    <row r="5" spans="1:256" ht="22.5" customHeight="1" x14ac:dyDescent="0.2">
      <c r="E5" s="2"/>
      <c r="I5" s="2"/>
      <c r="J5" s="2"/>
      <c r="K5" s="2"/>
      <c r="L5" s="2"/>
      <c r="M5" s="2"/>
      <c r="N5" s="2"/>
    </row>
    <row r="6" spans="1:256" s="30" customFormat="1" ht="18" x14ac:dyDescent="0.2">
      <c r="A6" s="202" t="s">
        <v>162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</row>
    <row r="7" spans="1:256" s="30" customFormat="1" ht="18" x14ac:dyDescent="0.2">
      <c r="A7" s="202" t="s">
        <v>28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2"/>
      <c r="BN7" s="202"/>
      <c r="BO7" s="202"/>
      <c r="BP7" s="202"/>
      <c r="BQ7" s="202"/>
      <c r="BR7" s="202"/>
      <c r="BS7" s="202"/>
      <c r="BT7" s="202"/>
      <c r="BU7" s="202"/>
      <c r="BV7" s="202"/>
      <c r="BW7" s="202"/>
      <c r="BX7" s="202"/>
      <c r="BY7" s="202"/>
      <c r="BZ7" s="202"/>
      <c r="CA7" s="202"/>
      <c r="CB7" s="202"/>
      <c r="CC7" s="202"/>
      <c r="CD7" s="202"/>
      <c r="CE7" s="202"/>
      <c r="CF7" s="202"/>
      <c r="CG7" s="202"/>
      <c r="CH7" s="202"/>
      <c r="CI7" s="202"/>
      <c r="CJ7" s="202"/>
      <c r="CK7" s="202"/>
      <c r="CL7" s="202"/>
      <c r="CM7" s="202"/>
      <c r="CN7" s="202"/>
      <c r="CO7" s="202"/>
      <c r="CP7" s="202"/>
      <c r="CQ7" s="202"/>
      <c r="CR7" s="202"/>
      <c r="CS7" s="202"/>
      <c r="CT7" s="202"/>
      <c r="CU7" s="202"/>
      <c r="CV7" s="202"/>
      <c r="CW7" s="202"/>
      <c r="CX7" s="202"/>
      <c r="CY7" s="202"/>
      <c r="CZ7" s="202"/>
      <c r="DA7" s="202"/>
      <c r="DB7" s="202"/>
      <c r="DC7" s="202"/>
      <c r="DD7" s="202"/>
      <c r="DE7" s="202"/>
      <c r="DF7" s="202"/>
      <c r="DG7" s="202"/>
      <c r="DH7" s="202"/>
      <c r="DI7" s="202"/>
      <c r="DJ7" s="202"/>
      <c r="DK7" s="202"/>
      <c r="DL7" s="202"/>
      <c r="DM7" s="202"/>
      <c r="DN7" s="202"/>
      <c r="DO7" s="202"/>
      <c r="DP7" s="202"/>
      <c r="DQ7" s="202"/>
      <c r="DR7" s="202"/>
      <c r="DS7" s="202"/>
      <c r="DT7" s="202"/>
      <c r="DU7" s="202"/>
      <c r="DV7" s="202"/>
      <c r="DW7" s="202"/>
      <c r="DX7" s="202"/>
      <c r="DY7" s="202"/>
      <c r="DZ7" s="202"/>
      <c r="EA7" s="202"/>
      <c r="EB7" s="202"/>
      <c r="EC7" s="202"/>
      <c r="ED7" s="202"/>
      <c r="EE7" s="202"/>
      <c r="EF7" s="202"/>
      <c r="EG7" s="202"/>
      <c r="EH7" s="202"/>
      <c r="EI7" s="202"/>
      <c r="EJ7" s="202"/>
      <c r="EK7" s="202"/>
      <c r="EL7" s="202"/>
      <c r="EM7" s="202"/>
      <c r="EN7" s="202"/>
      <c r="EO7" s="202"/>
      <c r="EP7" s="202"/>
      <c r="EQ7" s="202"/>
      <c r="ER7" s="202"/>
      <c r="ES7" s="202"/>
      <c r="ET7" s="202"/>
      <c r="EU7" s="202"/>
      <c r="EV7" s="202"/>
      <c r="EW7" s="202"/>
      <c r="EX7" s="202"/>
      <c r="EY7" s="202"/>
      <c r="EZ7" s="202"/>
      <c r="FA7" s="202"/>
      <c r="FB7" s="202"/>
      <c r="FC7" s="202"/>
      <c r="FD7" s="202"/>
      <c r="FE7" s="202"/>
      <c r="FF7" s="202"/>
      <c r="FG7" s="202"/>
      <c r="FH7" s="202"/>
      <c r="FI7" s="202"/>
      <c r="FJ7" s="202"/>
      <c r="FK7" s="202"/>
      <c r="FL7" s="202"/>
      <c r="FM7" s="202"/>
      <c r="FN7" s="202"/>
      <c r="FO7" s="202"/>
      <c r="FP7" s="202"/>
      <c r="FQ7" s="202"/>
      <c r="FR7" s="202"/>
      <c r="FS7" s="202"/>
      <c r="FT7" s="202"/>
      <c r="FU7" s="202"/>
      <c r="FV7" s="202"/>
      <c r="FW7" s="202"/>
      <c r="FX7" s="202"/>
      <c r="FY7" s="202"/>
      <c r="FZ7" s="202"/>
      <c r="GA7" s="202"/>
      <c r="GB7" s="202"/>
      <c r="GC7" s="202"/>
      <c r="GD7" s="202"/>
      <c r="GE7" s="202"/>
      <c r="GF7" s="202"/>
      <c r="GG7" s="202"/>
      <c r="GH7" s="202"/>
      <c r="GI7" s="202"/>
      <c r="GJ7" s="202"/>
      <c r="GK7" s="202"/>
      <c r="GL7" s="202"/>
      <c r="GM7" s="202"/>
      <c r="GN7" s="202"/>
      <c r="GO7" s="202"/>
      <c r="GP7" s="202"/>
      <c r="GQ7" s="202"/>
      <c r="GR7" s="202"/>
      <c r="GS7" s="202"/>
      <c r="GT7" s="202"/>
      <c r="GU7" s="202"/>
      <c r="GV7" s="202"/>
      <c r="GW7" s="202"/>
      <c r="GX7" s="202"/>
      <c r="GY7" s="202"/>
      <c r="GZ7" s="202"/>
      <c r="HA7" s="202"/>
      <c r="HB7" s="202"/>
      <c r="HC7" s="202"/>
      <c r="HD7" s="202"/>
      <c r="HE7" s="202"/>
      <c r="HF7" s="202"/>
      <c r="HG7" s="202"/>
      <c r="HH7" s="202"/>
      <c r="HI7" s="202"/>
      <c r="HJ7" s="202"/>
      <c r="HK7" s="202"/>
      <c r="HL7" s="202"/>
      <c r="HM7" s="202"/>
      <c r="HN7" s="202"/>
      <c r="HO7" s="202"/>
      <c r="HP7" s="202"/>
      <c r="HQ7" s="202"/>
      <c r="HR7" s="202"/>
      <c r="HS7" s="202"/>
      <c r="HT7" s="202"/>
      <c r="HU7" s="202"/>
      <c r="HV7" s="202"/>
      <c r="HW7" s="202"/>
      <c r="HX7" s="202"/>
      <c r="HY7" s="202"/>
      <c r="HZ7" s="202"/>
      <c r="IA7" s="202"/>
      <c r="IB7" s="202"/>
      <c r="IC7" s="202"/>
      <c r="ID7" s="202"/>
      <c r="IE7" s="202"/>
      <c r="IF7" s="202"/>
      <c r="IG7" s="202"/>
      <c r="IH7" s="202"/>
      <c r="II7" s="202"/>
      <c r="IJ7" s="202"/>
      <c r="IK7" s="202"/>
      <c r="IL7" s="202"/>
      <c r="IM7" s="202"/>
      <c r="IN7" s="202"/>
      <c r="IO7" s="202"/>
      <c r="IP7" s="202"/>
      <c r="IQ7" s="202"/>
      <c r="IR7" s="202"/>
      <c r="IS7" s="202"/>
      <c r="IT7" s="202"/>
      <c r="IU7" s="202"/>
      <c r="IV7" s="202"/>
    </row>
    <row r="8" spans="1:256" x14ac:dyDescent="0.2">
      <c r="E8" s="2"/>
      <c r="I8" s="2"/>
      <c r="J8" s="2"/>
      <c r="K8" s="2"/>
      <c r="L8" s="2"/>
      <c r="M8" s="2"/>
      <c r="N8" s="2"/>
    </row>
    <row r="9" spans="1:256" s="30" customFormat="1" ht="18" x14ac:dyDescent="0.2">
      <c r="A9" s="202" t="s">
        <v>207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202"/>
      <c r="BR9" s="202"/>
      <c r="BS9" s="202"/>
      <c r="BT9" s="202"/>
      <c r="BU9" s="202"/>
      <c r="BV9" s="202"/>
      <c r="BW9" s="202"/>
      <c r="BX9" s="202"/>
      <c r="BY9" s="202"/>
      <c r="BZ9" s="202"/>
      <c r="CA9" s="202"/>
      <c r="CB9" s="202"/>
      <c r="CC9" s="202"/>
      <c r="CD9" s="202"/>
      <c r="CE9" s="202"/>
      <c r="CF9" s="202"/>
      <c r="CG9" s="202"/>
      <c r="CH9" s="202"/>
      <c r="CI9" s="202"/>
      <c r="CJ9" s="202"/>
      <c r="CK9" s="202"/>
      <c r="CL9" s="202"/>
      <c r="CM9" s="202"/>
      <c r="CN9" s="202"/>
      <c r="CO9" s="202"/>
      <c r="CP9" s="202"/>
      <c r="CQ9" s="202"/>
      <c r="CR9" s="202"/>
      <c r="CS9" s="202"/>
      <c r="CT9" s="202"/>
      <c r="CU9" s="202"/>
      <c r="CV9" s="202"/>
      <c r="CW9" s="202"/>
      <c r="CX9" s="202"/>
      <c r="CY9" s="202"/>
      <c r="CZ9" s="202"/>
      <c r="DA9" s="202"/>
      <c r="DB9" s="202"/>
      <c r="DC9" s="202"/>
      <c r="DD9" s="202"/>
      <c r="DE9" s="202"/>
      <c r="DF9" s="202"/>
      <c r="DG9" s="202"/>
      <c r="DH9" s="202"/>
      <c r="DI9" s="202"/>
      <c r="DJ9" s="202"/>
      <c r="DK9" s="202"/>
      <c r="DL9" s="202"/>
      <c r="DM9" s="202"/>
      <c r="DN9" s="202"/>
      <c r="DO9" s="202"/>
      <c r="DP9" s="202"/>
      <c r="DQ9" s="202"/>
      <c r="DR9" s="202"/>
      <c r="DS9" s="202"/>
      <c r="DT9" s="202"/>
      <c r="DU9" s="202"/>
      <c r="DV9" s="202"/>
      <c r="DW9" s="202"/>
      <c r="DX9" s="202"/>
      <c r="DY9" s="202"/>
      <c r="DZ9" s="202"/>
      <c r="EA9" s="202"/>
      <c r="EB9" s="202"/>
      <c r="EC9" s="202"/>
      <c r="ED9" s="202"/>
      <c r="EE9" s="202"/>
      <c r="EF9" s="202"/>
      <c r="EG9" s="202"/>
      <c r="EH9" s="202"/>
      <c r="EI9" s="202"/>
      <c r="EJ9" s="202"/>
      <c r="EK9" s="202"/>
      <c r="EL9" s="202"/>
      <c r="EM9" s="202"/>
      <c r="EN9" s="202"/>
      <c r="EO9" s="202"/>
      <c r="EP9" s="202"/>
      <c r="EQ9" s="202"/>
      <c r="ER9" s="202"/>
      <c r="ES9" s="202"/>
      <c r="ET9" s="202"/>
      <c r="EU9" s="202"/>
      <c r="EV9" s="202"/>
      <c r="EW9" s="202"/>
      <c r="EX9" s="202"/>
      <c r="EY9" s="202"/>
      <c r="EZ9" s="202"/>
      <c r="FA9" s="202"/>
      <c r="FB9" s="202"/>
      <c r="FC9" s="202"/>
      <c r="FD9" s="202"/>
      <c r="FE9" s="202"/>
      <c r="FF9" s="202"/>
      <c r="FG9" s="202"/>
      <c r="FH9" s="202"/>
      <c r="FI9" s="202"/>
      <c r="FJ9" s="202"/>
      <c r="FK9" s="202"/>
      <c r="FL9" s="202"/>
      <c r="FM9" s="202"/>
      <c r="FN9" s="202"/>
      <c r="FO9" s="202"/>
      <c r="FP9" s="202"/>
      <c r="FQ9" s="202"/>
      <c r="FR9" s="202"/>
      <c r="FS9" s="202"/>
      <c r="FT9" s="202"/>
      <c r="FU9" s="202"/>
      <c r="FV9" s="202"/>
      <c r="FW9" s="202"/>
      <c r="FX9" s="202"/>
      <c r="FY9" s="202"/>
      <c r="FZ9" s="202"/>
      <c r="GA9" s="202"/>
      <c r="GB9" s="202"/>
      <c r="GC9" s="202"/>
      <c r="GD9" s="202"/>
      <c r="GE9" s="202"/>
      <c r="GF9" s="202"/>
      <c r="GG9" s="202"/>
      <c r="GH9" s="202"/>
      <c r="GI9" s="202"/>
      <c r="GJ9" s="202"/>
      <c r="GK9" s="202"/>
      <c r="GL9" s="202"/>
      <c r="GM9" s="202"/>
      <c r="GN9" s="202"/>
      <c r="GO9" s="202"/>
      <c r="GP9" s="202"/>
      <c r="GQ9" s="202"/>
      <c r="GR9" s="202"/>
      <c r="GS9" s="202"/>
      <c r="GT9" s="202"/>
      <c r="GU9" s="202"/>
      <c r="GV9" s="202"/>
      <c r="GW9" s="202"/>
      <c r="GX9" s="202"/>
      <c r="GY9" s="202"/>
      <c r="GZ9" s="202"/>
      <c r="HA9" s="202"/>
      <c r="HB9" s="202"/>
      <c r="HC9" s="202"/>
      <c r="HD9" s="202"/>
      <c r="HE9" s="202"/>
      <c r="HF9" s="202"/>
      <c r="HG9" s="202"/>
      <c r="HH9" s="202"/>
      <c r="HI9" s="202"/>
      <c r="HJ9" s="202"/>
      <c r="HK9" s="202"/>
      <c r="HL9" s="202"/>
      <c r="HM9" s="202"/>
      <c r="HN9" s="202"/>
      <c r="HO9" s="202"/>
      <c r="HP9" s="202"/>
      <c r="HQ9" s="202"/>
      <c r="HR9" s="202"/>
      <c r="HS9" s="202"/>
      <c r="HT9" s="202"/>
      <c r="HU9" s="202"/>
      <c r="HV9" s="202"/>
      <c r="HW9" s="202"/>
      <c r="HX9" s="202"/>
      <c r="HY9" s="202"/>
      <c r="HZ9" s="202"/>
      <c r="IA9" s="202"/>
      <c r="IB9" s="202"/>
      <c r="IC9" s="202"/>
      <c r="ID9" s="202"/>
      <c r="IE9" s="202"/>
      <c r="IF9" s="202"/>
      <c r="IG9" s="202"/>
      <c r="IH9" s="202"/>
      <c r="II9" s="202"/>
      <c r="IJ9" s="202"/>
      <c r="IK9" s="202"/>
      <c r="IL9" s="202"/>
      <c r="IM9" s="202"/>
      <c r="IN9" s="202"/>
      <c r="IO9" s="202"/>
      <c r="IP9" s="202"/>
      <c r="IQ9" s="202"/>
      <c r="IR9" s="202"/>
      <c r="IS9" s="202"/>
      <c r="IT9" s="202"/>
      <c r="IU9" s="202"/>
      <c r="IV9" s="202"/>
    </row>
    <row r="10" spans="1:256" ht="19.5" customHeight="1" thickBot="1" x14ac:dyDescent="0.25"/>
    <row r="11" spans="1:256" s="5" customFormat="1" ht="38.25" customHeight="1" x14ac:dyDescent="0.2">
      <c r="A11" s="243" t="s">
        <v>170</v>
      </c>
      <c r="B11" s="240" t="s">
        <v>18</v>
      </c>
      <c r="C11" s="240" t="s">
        <v>21</v>
      </c>
      <c r="D11" s="240" t="s">
        <v>19</v>
      </c>
      <c r="E11" s="240" t="s">
        <v>20</v>
      </c>
      <c r="F11" s="250" t="s">
        <v>1</v>
      </c>
      <c r="G11" s="237" t="s">
        <v>13</v>
      </c>
      <c r="H11" s="237" t="s">
        <v>16</v>
      </c>
      <c r="I11" s="255" t="s">
        <v>12</v>
      </c>
      <c r="J11" s="255"/>
      <c r="K11" s="255"/>
      <c r="L11" s="255"/>
      <c r="M11" s="255"/>
      <c r="N11" s="255"/>
      <c r="O11" s="256"/>
      <c r="P11" s="253" t="s">
        <v>4</v>
      </c>
      <c r="Q11" s="254"/>
      <c r="R11" s="243" t="s">
        <v>2</v>
      </c>
      <c r="S11" s="243" t="s">
        <v>7</v>
      </c>
    </row>
    <row r="12" spans="1:256" s="5" customFormat="1" ht="25.5" customHeight="1" x14ac:dyDescent="0.2">
      <c r="A12" s="244"/>
      <c r="B12" s="241"/>
      <c r="C12" s="241"/>
      <c r="D12" s="241"/>
      <c r="E12" s="241"/>
      <c r="F12" s="251"/>
      <c r="G12" s="238"/>
      <c r="H12" s="238"/>
      <c r="I12" s="249" t="s">
        <v>14</v>
      </c>
      <c r="J12" s="249"/>
      <c r="K12" s="235" t="s">
        <v>27</v>
      </c>
      <c r="L12" s="248" t="s">
        <v>15</v>
      </c>
      <c r="M12" s="249"/>
      <c r="N12" s="257" t="s">
        <v>26</v>
      </c>
      <c r="O12" s="257" t="s">
        <v>0</v>
      </c>
      <c r="P12" s="235" t="s">
        <v>6</v>
      </c>
      <c r="Q12" s="246" t="s">
        <v>3</v>
      </c>
      <c r="R12" s="244"/>
      <c r="S12" s="244"/>
    </row>
    <row r="13" spans="1:256" s="5" customFormat="1" ht="18" customHeight="1" thickBot="1" x14ac:dyDescent="0.25">
      <c r="A13" s="245"/>
      <c r="B13" s="242"/>
      <c r="C13" s="242"/>
      <c r="D13" s="242"/>
      <c r="E13" s="242"/>
      <c r="F13" s="252"/>
      <c r="G13" s="239"/>
      <c r="H13" s="239"/>
      <c r="I13" s="31" t="s">
        <v>8</v>
      </c>
      <c r="J13" s="31" t="s">
        <v>9</v>
      </c>
      <c r="K13" s="236"/>
      <c r="L13" s="31" t="s">
        <v>10</v>
      </c>
      <c r="M13" s="31" t="s">
        <v>11</v>
      </c>
      <c r="N13" s="258"/>
      <c r="O13" s="258"/>
      <c r="P13" s="236"/>
      <c r="Q13" s="247"/>
      <c r="R13" s="245"/>
      <c r="S13" s="245"/>
    </row>
    <row r="14" spans="1:256" s="5" customFormat="1" ht="52.5" customHeight="1" thickBot="1" x14ac:dyDescent="0.25">
      <c r="A14" s="232" t="s">
        <v>145</v>
      </c>
      <c r="B14" s="233"/>
      <c r="C14" s="233"/>
      <c r="D14" s="233"/>
      <c r="E14" s="233"/>
      <c r="F14" s="228"/>
      <c r="G14" s="229"/>
      <c r="H14" s="229"/>
      <c r="I14" s="230"/>
      <c r="J14" s="230"/>
      <c r="K14" s="229"/>
      <c r="L14" s="229"/>
      <c r="M14" s="229"/>
      <c r="N14" s="229"/>
      <c r="O14" s="229"/>
      <c r="P14" s="229"/>
      <c r="Q14" s="229"/>
      <c r="R14" s="229"/>
      <c r="S14" s="231"/>
    </row>
    <row r="15" spans="1:256" s="5" customFormat="1" ht="51" customHeight="1" x14ac:dyDescent="0.2">
      <c r="A15" s="43">
        <v>1</v>
      </c>
      <c r="B15" s="44" t="s">
        <v>109</v>
      </c>
      <c r="C15" s="45" t="s">
        <v>164</v>
      </c>
      <c r="D15" s="46" t="s">
        <v>140</v>
      </c>
      <c r="E15" s="47" t="s">
        <v>163</v>
      </c>
      <c r="F15" s="48">
        <v>200000</v>
      </c>
      <c r="G15" s="48">
        <v>36301.46</v>
      </c>
      <c r="H15" s="48">
        <v>25</v>
      </c>
      <c r="I15" s="49">
        <f>+F15*2.87%</f>
        <v>5740</v>
      </c>
      <c r="J15" s="49">
        <f>+F15*7.1%</f>
        <v>14199.999999999998</v>
      </c>
      <c r="K15" s="50">
        <f>44548*1.1%</f>
        <v>490.02800000000008</v>
      </c>
      <c r="L15" s="42">
        <v>3385.65</v>
      </c>
      <c r="M15" s="51">
        <f>111370*7.09%</f>
        <v>7896.1330000000007</v>
      </c>
      <c r="N15" s="51">
        <v>0</v>
      </c>
      <c r="O15" s="11">
        <f>SUM(I15:N15)</f>
        <v>31711.811000000002</v>
      </c>
      <c r="P15" s="52">
        <f>+I15+L15</f>
        <v>9125.65</v>
      </c>
      <c r="Q15" s="11">
        <f>+J15+K15+M15</f>
        <v>22586.161</v>
      </c>
      <c r="R15" s="41">
        <f>+F15-P15-G15-H15-N15</f>
        <v>154547.89000000001</v>
      </c>
      <c r="S15" s="53">
        <v>111</v>
      </c>
    </row>
    <row r="16" spans="1:256" s="5" customFormat="1" ht="51" customHeight="1" x14ac:dyDescent="0.2">
      <c r="A16" s="43">
        <v>2</v>
      </c>
      <c r="B16" s="44" t="s">
        <v>70</v>
      </c>
      <c r="C16" s="45" t="s">
        <v>164</v>
      </c>
      <c r="D16" s="46" t="s">
        <v>172</v>
      </c>
      <c r="E16" s="47" t="s">
        <v>163</v>
      </c>
      <c r="F16" s="48">
        <v>150000</v>
      </c>
      <c r="G16" s="48">
        <v>24160.21</v>
      </c>
      <c r="H16" s="48">
        <v>25</v>
      </c>
      <c r="I16" s="49">
        <f>+F16*2.87%</f>
        <v>4305</v>
      </c>
      <c r="J16" s="42">
        <f>+F16*7.1%</f>
        <v>10649.999999999998</v>
      </c>
      <c r="K16" s="50">
        <f>44548*1.1%</f>
        <v>490.02800000000008</v>
      </c>
      <c r="L16" s="42">
        <v>3385.65</v>
      </c>
      <c r="M16" s="51">
        <f>111370*7.09%</f>
        <v>7896.1330000000007</v>
      </c>
      <c r="N16" s="51">
        <v>0</v>
      </c>
      <c r="O16" s="11">
        <f>SUM(I16:N16)</f>
        <v>26726.811000000002</v>
      </c>
      <c r="P16" s="52">
        <f>+I16+L16</f>
        <v>7690.65</v>
      </c>
      <c r="Q16" s="11">
        <f t="shared" ref="Q16:Q23" si="0">+J16+K16+M16</f>
        <v>19036.161</v>
      </c>
      <c r="R16" s="41">
        <f t="shared" ref="R16:R80" si="1">+F16-P16-G16-H16-N16</f>
        <v>118124.14000000001</v>
      </c>
      <c r="S16" s="53">
        <v>111</v>
      </c>
    </row>
    <row r="17" spans="1:19" s="5" customFormat="1" ht="51" customHeight="1" x14ac:dyDescent="0.2">
      <c r="A17" s="43">
        <v>3</v>
      </c>
      <c r="B17" s="44" t="s">
        <v>82</v>
      </c>
      <c r="C17" s="45" t="s">
        <v>164</v>
      </c>
      <c r="D17" s="46" t="s">
        <v>185</v>
      </c>
      <c r="E17" s="45" t="s">
        <v>25</v>
      </c>
      <c r="F17" s="48">
        <v>120081.87</v>
      </c>
      <c r="G17" s="48">
        <v>16428.96</v>
      </c>
      <c r="H17" s="48">
        <v>25</v>
      </c>
      <c r="I17" s="49">
        <f>+F17*2.87%</f>
        <v>3446.3496689999997</v>
      </c>
      <c r="J17" s="42">
        <f>+F17*7.1%</f>
        <v>8525.8127699999986</v>
      </c>
      <c r="K17" s="50">
        <f>44548*1.1%</f>
        <v>490.02800000000008</v>
      </c>
      <c r="L17" s="42">
        <v>3385.65</v>
      </c>
      <c r="M17" s="51">
        <f>111370*7.09%</f>
        <v>7896.1330000000007</v>
      </c>
      <c r="N17" s="51">
        <v>1865.52</v>
      </c>
      <c r="O17" s="11">
        <f>SUM(I17:N17)</f>
        <v>25609.493438999998</v>
      </c>
      <c r="P17" s="52">
        <f>+I17+L17</f>
        <v>6831.9996689999998</v>
      </c>
      <c r="Q17" s="11">
        <f t="shared" si="0"/>
        <v>16911.973770000001</v>
      </c>
      <c r="R17" s="41">
        <f t="shared" si="1"/>
        <v>94930.390330999988</v>
      </c>
      <c r="S17" s="53">
        <v>111</v>
      </c>
    </row>
    <row r="18" spans="1:19" s="5" customFormat="1" ht="51" customHeight="1" x14ac:dyDescent="0.2">
      <c r="A18" s="43">
        <v>4</v>
      </c>
      <c r="B18" s="44" t="s">
        <v>55</v>
      </c>
      <c r="C18" s="45" t="s">
        <v>164</v>
      </c>
      <c r="D18" s="47" t="s">
        <v>126</v>
      </c>
      <c r="E18" s="45" t="s">
        <v>25</v>
      </c>
      <c r="F18" s="48">
        <v>80397.039999999994</v>
      </c>
      <c r="G18" s="48">
        <v>7494.26</v>
      </c>
      <c r="H18" s="48">
        <v>25</v>
      </c>
      <c r="I18" s="49">
        <f>+F18*2.87%</f>
        <v>2307.3950479999999</v>
      </c>
      <c r="J18" s="42">
        <f>+F18*7.1%</f>
        <v>5708.1898399999991</v>
      </c>
      <c r="K18" s="50">
        <f>44548*1.1%</f>
        <v>490.02800000000008</v>
      </c>
      <c r="L18" s="42">
        <v>2444.0700000000002</v>
      </c>
      <c r="M18" s="51">
        <f>+F18*7.09%</f>
        <v>5700.1501360000002</v>
      </c>
      <c r="N18" s="51">
        <v>0</v>
      </c>
      <c r="O18" s="11">
        <f>SUM(I18:N18)</f>
        <v>16649.833024</v>
      </c>
      <c r="P18" s="52">
        <f>+I18+L18</f>
        <v>4751.465048</v>
      </c>
      <c r="Q18" s="11">
        <f t="shared" si="0"/>
        <v>11898.367976</v>
      </c>
      <c r="R18" s="41">
        <f t="shared" si="1"/>
        <v>68126.314952000001</v>
      </c>
      <c r="S18" s="53">
        <v>111</v>
      </c>
    </row>
    <row r="19" spans="1:19" s="5" customFormat="1" ht="51" customHeight="1" thickBot="1" x14ac:dyDescent="0.25">
      <c r="A19" s="43">
        <v>5</v>
      </c>
      <c r="B19" s="44" t="s">
        <v>208</v>
      </c>
      <c r="C19" s="45" t="s">
        <v>164</v>
      </c>
      <c r="D19" s="47" t="s">
        <v>171</v>
      </c>
      <c r="E19" s="45" t="s">
        <v>25</v>
      </c>
      <c r="F19" s="48">
        <v>31617.79</v>
      </c>
      <c r="G19" s="48">
        <v>0</v>
      </c>
      <c r="H19" s="48">
        <v>25</v>
      </c>
      <c r="I19" s="49">
        <f>+F19*2.87%</f>
        <v>907.43057299999998</v>
      </c>
      <c r="J19" s="42">
        <f>+F19*7.1%</f>
        <v>2244.8630899999998</v>
      </c>
      <c r="K19" s="50">
        <f>+F19*1.1%</f>
        <v>347.79569000000004</v>
      </c>
      <c r="L19" s="42">
        <v>961.18</v>
      </c>
      <c r="M19" s="51">
        <f>+F19*7.09%</f>
        <v>2241.7013110000003</v>
      </c>
      <c r="N19" s="51">
        <v>0</v>
      </c>
      <c r="O19" s="11">
        <f>SUM(I19:N19)</f>
        <v>6702.9706640000004</v>
      </c>
      <c r="P19" s="52">
        <f>+I19+L19</f>
        <v>1868.6105729999999</v>
      </c>
      <c r="Q19" s="11">
        <f t="shared" si="0"/>
        <v>4834.3600910000005</v>
      </c>
      <c r="R19" s="41">
        <f t="shared" si="1"/>
        <v>29724.179427000003</v>
      </c>
      <c r="S19" s="53">
        <v>111</v>
      </c>
    </row>
    <row r="20" spans="1:19" s="5" customFormat="1" ht="51" customHeight="1" thickBot="1" x14ac:dyDescent="0.25">
      <c r="A20" s="222" t="s">
        <v>146</v>
      </c>
      <c r="B20" s="223"/>
      <c r="C20" s="223"/>
      <c r="D20" s="223"/>
      <c r="E20" s="223"/>
      <c r="F20" s="214"/>
      <c r="G20" s="215"/>
      <c r="H20" s="215"/>
      <c r="I20" s="224"/>
      <c r="J20" s="215"/>
      <c r="K20" s="215"/>
      <c r="L20" s="215"/>
      <c r="M20" s="215"/>
      <c r="N20" s="215"/>
      <c r="O20" s="215"/>
      <c r="P20" s="215"/>
      <c r="Q20" s="215"/>
      <c r="R20" s="215"/>
      <c r="S20" s="217"/>
    </row>
    <row r="21" spans="1:19" s="5" customFormat="1" ht="51" customHeight="1" x14ac:dyDescent="0.2">
      <c r="A21" s="43">
        <v>6</v>
      </c>
      <c r="B21" s="44" t="s">
        <v>112</v>
      </c>
      <c r="C21" s="45" t="s">
        <v>146</v>
      </c>
      <c r="D21" s="47" t="s">
        <v>143</v>
      </c>
      <c r="E21" s="45" t="s">
        <v>25</v>
      </c>
      <c r="F21" s="48">
        <v>63500</v>
      </c>
      <c r="G21" s="48">
        <v>4145.3100000000004</v>
      </c>
      <c r="H21" s="48">
        <v>25</v>
      </c>
      <c r="I21" s="49">
        <f>+F21*2.87%</f>
        <v>1822.45</v>
      </c>
      <c r="J21" s="42">
        <f>+F21*7.1%</f>
        <v>4508.5</v>
      </c>
      <c r="K21" s="50">
        <f>44548*1.1%</f>
        <v>490.02800000000008</v>
      </c>
      <c r="L21" s="42">
        <v>1930.4</v>
      </c>
      <c r="M21" s="51">
        <f>+F21*7.09%</f>
        <v>4502.1500000000005</v>
      </c>
      <c r="N21" s="51">
        <v>0</v>
      </c>
      <c r="O21" s="11">
        <f>SUM(I21:N21)</f>
        <v>13253.528000000002</v>
      </c>
      <c r="P21" s="52">
        <f>+I21+L21</f>
        <v>3752.8500000000004</v>
      </c>
      <c r="Q21" s="11">
        <f t="shared" si="0"/>
        <v>9500.6779999999999</v>
      </c>
      <c r="R21" s="41">
        <f t="shared" si="1"/>
        <v>55576.840000000004</v>
      </c>
      <c r="S21" s="53">
        <v>111</v>
      </c>
    </row>
    <row r="22" spans="1:19" s="5" customFormat="1" ht="51" customHeight="1" x14ac:dyDescent="0.2">
      <c r="A22" s="43">
        <v>7</v>
      </c>
      <c r="B22" s="44" t="s">
        <v>108</v>
      </c>
      <c r="C22" s="45" t="s">
        <v>146</v>
      </c>
      <c r="D22" s="47" t="s">
        <v>139</v>
      </c>
      <c r="E22" s="45" t="s">
        <v>25</v>
      </c>
      <c r="F22" s="48">
        <v>46800</v>
      </c>
      <c r="G22" s="48">
        <v>1402.37</v>
      </c>
      <c r="H22" s="48">
        <v>25</v>
      </c>
      <c r="I22" s="49">
        <f>+F22*2.87%</f>
        <v>1343.16</v>
      </c>
      <c r="J22" s="42">
        <f>+F22*7.1%</f>
        <v>3322.7999999999997</v>
      </c>
      <c r="K22" s="50">
        <f>44548*1.1%</f>
        <v>490.02800000000008</v>
      </c>
      <c r="L22" s="42">
        <v>1422.72</v>
      </c>
      <c r="M22" s="51">
        <f>+F22*7.09%</f>
        <v>3318.1200000000003</v>
      </c>
      <c r="N22" s="51">
        <v>0</v>
      </c>
      <c r="O22" s="11">
        <f>SUM(I22:N22)</f>
        <v>9896.8280000000013</v>
      </c>
      <c r="P22" s="52">
        <f>+I22+L22</f>
        <v>2765.88</v>
      </c>
      <c r="Q22" s="11">
        <f t="shared" si="0"/>
        <v>7130.9480000000003</v>
      </c>
      <c r="R22" s="41">
        <f t="shared" si="1"/>
        <v>42606.75</v>
      </c>
      <c r="S22" s="53">
        <v>111</v>
      </c>
    </row>
    <row r="23" spans="1:19" s="5" customFormat="1" ht="51" customHeight="1" thickBot="1" x14ac:dyDescent="0.25">
      <c r="A23" s="43">
        <v>8</v>
      </c>
      <c r="B23" s="44" t="s">
        <v>107</v>
      </c>
      <c r="C23" s="45" t="s">
        <v>146</v>
      </c>
      <c r="D23" s="47" t="s">
        <v>139</v>
      </c>
      <c r="E23" s="45" t="s">
        <v>25</v>
      </c>
      <c r="F23" s="48">
        <v>54576.45</v>
      </c>
      <c r="G23" s="48">
        <v>2499.9</v>
      </c>
      <c r="H23" s="48">
        <v>25</v>
      </c>
      <c r="I23" s="49">
        <f>+F23*2.87%</f>
        <v>1566.3441149999999</v>
      </c>
      <c r="J23" s="42">
        <f>+F23*7.1%</f>
        <v>3874.9279499999993</v>
      </c>
      <c r="K23" s="50">
        <f>44548*1.1%</f>
        <v>490.02800000000008</v>
      </c>
      <c r="L23" s="42">
        <v>1659.12</v>
      </c>
      <c r="M23" s="51">
        <f>+F23*7.09%</f>
        <v>3869.4703049999998</v>
      </c>
      <c r="N23" s="51">
        <v>0</v>
      </c>
      <c r="O23" s="11">
        <f>SUM(I23:N23)</f>
        <v>11459.890369999999</v>
      </c>
      <c r="P23" s="52">
        <f>+I23+L23</f>
        <v>3225.4641149999998</v>
      </c>
      <c r="Q23" s="11">
        <f t="shared" si="0"/>
        <v>8234.4262549999985</v>
      </c>
      <c r="R23" s="41">
        <f t="shared" si="1"/>
        <v>48826.085884999993</v>
      </c>
      <c r="S23" s="53">
        <v>111</v>
      </c>
    </row>
    <row r="24" spans="1:19" s="5" customFormat="1" ht="51" customHeight="1" thickBot="1" x14ac:dyDescent="0.25">
      <c r="A24" s="225" t="s">
        <v>165</v>
      </c>
      <c r="B24" s="226"/>
      <c r="C24" s="226"/>
      <c r="D24" s="226"/>
      <c r="E24" s="227"/>
      <c r="F24" s="214"/>
      <c r="G24" s="215"/>
      <c r="H24" s="215"/>
      <c r="I24" s="224"/>
      <c r="J24" s="215"/>
      <c r="K24" s="215"/>
      <c r="L24" s="215"/>
      <c r="M24" s="215"/>
      <c r="N24" s="215"/>
      <c r="O24" s="215"/>
      <c r="P24" s="215"/>
      <c r="Q24" s="215"/>
      <c r="R24" s="215"/>
      <c r="S24" s="217"/>
    </row>
    <row r="25" spans="1:19" s="5" customFormat="1" ht="51" customHeight="1" x14ac:dyDescent="0.2">
      <c r="A25" s="43">
        <v>9</v>
      </c>
      <c r="B25" s="44" t="s">
        <v>113</v>
      </c>
      <c r="C25" s="45" t="s">
        <v>146</v>
      </c>
      <c r="D25" s="47" t="s">
        <v>144</v>
      </c>
      <c r="E25" s="45" t="s">
        <v>25</v>
      </c>
      <c r="F25" s="54">
        <v>60000</v>
      </c>
      <c r="G25" s="48">
        <v>3486.68</v>
      </c>
      <c r="H25" s="48">
        <v>25</v>
      </c>
      <c r="I25" s="49">
        <f t="shared" ref="I25:I30" si="2">+F25*2.87%</f>
        <v>1722</v>
      </c>
      <c r="J25" s="42">
        <f t="shared" ref="J25:J30" si="3">+F25*7.1%</f>
        <v>4260</v>
      </c>
      <c r="K25" s="50">
        <f>44548*1.1%</f>
        <v>490.02800000000008</v>
      </c>
      <c r="L25" s="42">
        <v>1824</v>
      </c>
      <c r="M25" s="51">
        <f t="shared" ref="M25:M30" si="4">+F25*7.09%</f>
        <v>4254</v>
      </c>
      <c r="N25" s="51">
        <v>0</v>
      </c>
      <c r="O25" s="11">
        <f>SUM(I25:N25)</f>
        <v>12550.028</v>
      </c>
      <c r="P25" s="52">
        <f t="shared" ref="P25:P30" si="5">+I25+L25</f>
        <v>3546</v>
      </c>
      <c r="Q25" s="11">
        <f>+J25+K25+M25</f>
        <v>9004.0280000000002</v>
      </c>
      <c r="R25" s="41">
        <f t="shared" si="1"/>
        <v>52942.32</v>
      </c>
      <c r="S25" s="53">
        <v>111</v>
      </c>
    </row>
    <row r="26" spans="1:19" s="5" customFormat="1" ht="51" customHeight="1" x14ac:dyDescent="0.2">
      <c r="A26" s="43">
        <v>10</v>
      </c>
      <c r="B26" s="44" t="s">
        <v>71</v>
      </c>
      <c r="C26" s="45" t="s">
        <v>146</v>
      </c>
      <c r="D26" s="47" t="s">
        <v>194</v>
      </c>
      <c r="E26" s="45" t="s">
        <v>25</v>
      </c>
      <c r="F26" s="54">
        <v>31825.439999999999</v>
      </c>
      <c r="G26" s="48">
        <v>0</v>
      </c>
      <c r="H26" s="48">
        <v>25</v>
      </c>
      <c r="I26" s="49">
        <f t="shared" si="2"/>
        <v>913.390128</v>
      </c>
      <c r="J26" s="42">
        <f t="shared" si="3"/>
        <v>2259.6062399999996</v>
      </c>
      <c r="K26" s="50">
        <f>+F26*1.1%</f>
        <v>350.07984000000005</v>
      </c>
      <c r="L26" s="42">
        <v>967.49</v>
      </c>
      <c r="M26" s="51">
        <f t="shared" si="4"/>
        <v>2256.4236959999998</v>
      </c>
      <c r="N26" s="51">
        <v>0</v>
      </c>
      <c r="O26" s="11">
        <f t="shared" ref="O26:O88" si="6">SUM(I26:N26)</f>
        <v>6746.9899039999991</v>
      </c>
      <c r="P26" s="52">
        <f t="shared" si="5"/>
        <v>1880.880128</v>
      </c>
      <c r="Q26" s="11">
        <f t="shared" ref="Q26:Q89" si="7">+J26+K26+M26</f>
        <v>4866.1097759999993</v>
      </c>
      <c r="R26" s="41">
        <f t="shared" si="1"/>
        <v>29919.559871999998</v>
      </c>
      <c r="S26" s="53">
        <v>111</v>
      </c>
    </row>
    <row r="27" spans="1:19" s="5" customFormat="1" ht="51" customHeight="1" x14ac:dyDescent="0.2">
      <c r="A27" s="43">
        <v>11</v>
      </c>
      <c r="B27" s="44" t="s">
        <v>36</v>
      </c>
      <c r="C27" s="45" t="s">
        <v>146</v>
      </c>
      <c r="D27" s="47" t="s">
        <v>116</v>
      </c>
      <c r="E27" s="45" t="s">
        <v>25</v>
      </c>
      <c r="F27" s="54">
        <v>42000</v>
      </c>
      <c r="G27" s="48">
        <v>585.01</v>
      </c>
      <c r="H27" s="48">
        <v>25</v>
      </c>
      <c r="I27" s="49">
        <f t="shared" si="2"/>
        <v>1205.4000000000001</v>
      </c>
      <c r="J27" s="42">
        <f t="shared" si="3"/>
        <v>2981.9999999999995</v>
      </c>
      <c r="K27" s="50">
        <f>+F27*1.1%</f>
        <v>462.00000000000006</v>
      </c>
      <c r="L27" s="42">
        <v>1276.8</v>
      </c>
      <c r="M27" s="51">
        <f t="shared" si="4"/>
        <v>2977.8</v>
      </c>
      <c r="N27" s="51">
        <v>932.76</v>
      </c>
      <c r="O27" s="11">
        <f t="shared" si="6"/>
        <v>9836.76</v>
      </c>
      <c r="P27" s="52">
        <f t="shared" si="5"/>
        <v>2482.1999999999998</v>
      </c>
      <c r="Q27" s="11">
        <f t="shared" si="7"/>
        <v>6421.7999999999993</v>
      </c>
      <c r="R27" s="41">
        <f t="shared" si="1"/>
        <v>37975.03</v>
      </c>
      <c r="S27" s="53">
        <v>111</v>
      </c>
    </row>
    <row r="28" spans="1:19" s="5" customFormat="1" ht="51" customHeight="1" x14ac:dyDescent="0.2">
      <c r="A28" s="43">
        <v>12</v>
      </c>
      <c r="B28" s="44" t="s">
        <v>106</v>
      </c>
      <c r="C28" s="45" t="s">
        <v>146</v>
      </c>
      <c r="D28" s="47" t="s">
        <v>195</v>
      </c>
      <c r="E28" s="45" t="s">
        <v>25</v>
      </c>
      <c r="F28" s="54">
        <v>54264.15</v>
      </c>
      <c r="G28" s="48">
        <v>2455.8200000000002</v>
      </c>
      <c r="H28" s="48">
        <v>25</v>
      </c>
      <c r="I28" s="49">
        <f t="shared" si="2"/>
        <v>1557.3811049999999</v>
      </c>
      <c r="J28" s="42">
        <f t="shared" si="3"/>
        <v>3852.7546499999999</v>
      </c>
      <c r="K28" s="50">
        <f>44548*1.1%</f>
        <v>490.02800000000008</v>
      </c>
      <c r="L28" s="42">
        <v>1649.63</v>
      </c>
      <c r="M28" s="51">
        <f t="shared" si="4"/>
        <v>3847.3282350000004</v>
      </c>
      <c r="N28" s="51">
        <v>0</v>
      </c>
      <c r="O28" s="11">
        <f t="shared" si="6"/>
        <v>11397.12199</v>
      </c>
      <c r="P28" s="52">
        <f t="shared" si="5"/>
        <v>3207.011105</v>
      </c>
      <c r="Q28" s="11">
        <f t="shared" si="7"/>
        <v>8190.1108850000001</v>
      </c>
      <c r="R28" s="41">
        <f t="shared" si="1"/>
        <v>48576.318895000004</v>
      </c>
      <c r="S28" s="53">
        <v>111</v>
      </c>
    </row>
    <row r="29" spans="1:19" s="5" customFormat="1" ht="51" customHeight="1" x14ac:dyDescent="0.2">
      <c r="A29" s="43">
        <v>13</v>
      </c>
      <c r="B29" s="44" t="s">
        <v>65</v>
      </c>
      <c r="C29" s="45" t="s">
        <v>146</v>
      </c>
      <c r="D29" s="47" t="s">
        <v>196</v>
      </c>
      <c r="E29" s="45" t="s">
        <v>25</v>
      </c>
      <c r="F29" s="54">
        <v>50376.02</v>
      </c>
      <c r="G29" s="48">
        <v>1767.16</v>
      </c>
      <c r="H29" s="48">
        <v>25</v>
      </c>
      <c r="I29" s="49">
        <f t="shared" si="2"/>
        <v>1445.7917739999998</v>
      </c>
      <c r="J29" s="42">
        <f t="shared" si="3"/>
        <v>3576.6974199999995</v>
      </c>
      <c r="K29" s="50">
        <f>44548*1.1%</f>
        <v>490.02800000000008</v>
      </c>
      <c r="L29" s="42">
        <v>1531.43</v>
      </c>
      <c r="M29" s="51">
        <f t="shared" si="4"/>
        <v>3571.6598180000001</v>
      </c>
      <c r="N29" s="51">
        <v>932.76</v>
      </c>
      <c r="O29" s="11">
        <f t="shared" si="6"/>
        <v>11548.367012000001</v>
      </c>
      <c r="P29" s="52">
        <f t="shared" si="5"/>
        <v>2977.2217739999996</v>
      </c>
      <c r="Q29" s="11">
        <f t="shared" si="7"/>
        <v>7638.3852379999998</v>
      </c>
      <c r="R29" s="41">
        <f t="shared" si="1"/>
        <v>44673.878225999993</v>
      </c>
      <c r="S29" s="53">
        <v>111</v>
      </c>
    </row>
    <row r="30" spans="1:19" s="5" customFormat="1" ht="51" customHeight="1" x14ac:dyDescent="0.2">
      <c r="A30" s="43">
        <v>14</v>
      </c>
      <c r="B30" s="55" t="s">
        <v>81</v>
      </c>
      <c r="C30" s="45" t="s">
        <v>146</v>
      </c>
      <c r="D30" s="56" t="s">
        <v>197</v>
      </c>
      <c r="E30" s="57" t="s">
        <v>25</v>
      </c>
      <c r="F30" s="54">
        <v>60000</v>
      </c>
      <c r="G30" s="48">
        <v>3486.68</v>
      </c>
      <c r="H30" s="48">
        <v>25</v>
      </c>
      <c r="I30" s="49">
        <f t="shared" si="2"/>
        <v>1722</v>
      </c>
      <c r="J30" s="42">
        <f t="shared" si="3"/>
        <v>4260</v>
      </c>
      <c r="K30" s="50">
        <f>44548*1.1%</f>
        <v>490.02800000000008</v>
      </c>
      <c r="L30" s="42">
        <v>1824</v>
      </c>
      <c r="M30" s="51">
        <f t="shared" si="4"/>
        <v>4254</v>
      </c>
      <c r="N30" s="51">
        <v>0</v>
      </c>
      <c r="O30" s="11">
        <f t="shared" si="6"/>
        <v>12550.028</v>
      </c>
      <c r="P30" s="52">
        <f t="shared" si="5"/>
        <v>3546</v>
      </c>
      <c r="Q30" s="11">
        <f t="shared" si="7"/>
        <v>9004.0280000000002</v>
      </c>
      <c r="R30" s="41">
        <f t="shared" si="1"/>
        <v>52942.32</v>
      </c>
      <c r="S30" s="53">
        <v>111</v>
      </c>
    </row>
    <row r="31" spans="1:19" s="5" customFormat="1" ht="51" customHeight="1" x14ac:dyDescent="0.2">
      <c r="A31" s="207" t="s">
        <v>147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</row>
    <row r="32" spans="1:19" s="5" customFormat="1" ht="51" customHeight="1" x14ac:dyDescent="0.2">
      <c r="A32" s="58">
        <v>15</v>
      </c>
      <c r="B32" s="59" t="s">
        <v>100</v>
      </c>
      <c r="C32" s="45" t="s">
        <v>146</v>
      </c>
      <c r="D32" s="60" t="s">
        <v>198</v>
      </c>
      <c r="E32" s="61" t="s">
        <v>25</v>
      </c>
      <c r="F32" s="54">
        <v>120000</v>
      </c>
      <c r="G32" s="48">
        <v>16875.46</v>
      </c>
      <c r="H32" s="48">
        <v>25</v>
      </c>
      <c r="I32" s="49">
        <f>+F32*2.87%</f>
        <v>3444</v>
      </c>
      <c r="J32" s="42">
        <f>+F32*7.1%</f>
        <v>8520</v>
      </c>
      <c r="K32" s="50">
        <f>44548*1.1%</f>
        <v>490.02800000000008</v>
      </c>
      <c r="L32" s="42">
        <v>3385.65</v>
      </c>
      <c r="M32" s="51">
        <f>111370*7.09%</f>
        <v>7896.1330000000007</v>
      </c>
      <c r="N32" s="51">
        <v>0</v>
      </c>
      <c r="O32" s="11">
        <f t="shared" si="6"/>
        <v>23735.811000000002</v>
      </c>
      <c r="P32" s="52">
        <f>+I32+L32</f>
        <v>6829.65</v>
      </c>
      <c r="Q32" s="11">
        <f t="shared" si="7"/>
        <v>16906.161</v>
      </c>
      <c r="R32" s="41">
        <f t="shared" si="1"/>
        <v>96269.890000000014</v>
      </c>
      <c r="S32" s="53">
        <v>111</v>
      </c>
    </row>
    <row r="33" spans="1:19" s="5" customFormat="1" ht="51" customHeight="1" x14ac:dyDescent="0.2">
      <c r="A33" s="58">
        <v>16</v>
      </c>
      <c r="B33" s="44" t="s">
        <v>63</v>
      </c>
      <c r="C33" s="45" t="s">
        <v>146</v>
      </c>
      <c r="D33" s="47" t="s">
        <v>116</v>
      </c>
      <c r="E33" s="45" t="s">
        <v>25</v>
      </c>
      <c r="F33" s="54">
        <v>45000</v>
      </c>
      <c r="G33" s="48">
        <v>1148.33</v>
      </c>
      <c r="H33" s="48">
        <v>25</v>
      </c>
      <c r="I33" s="49">
        <f>+F33*2.87%</f>
        <v>1291.5</v>
      </c>
      <c r="J33" s="42">
        <f>+F33*7.1%</f>
        <v>3194.9999999999995</v>
      </c>
      <c r="K33" s="50">
        <f>44548*1.1%</f>
        <v>490.02800000000008</v>
      </c>
      <c r="L33" s="42">
        <v>1368</v>
      </c>
      <c r="M33" s="51">
        <f>+F33*7.09%</f>
        <v>3190.5</v>
      </c>
      <c r="N33" s="51">
        <v>0</v>
      </c>
      <c r="O33" s="11">
        <f t="shared" si="6"/>
        <v>9535.0280000000002</v>
      </c>
      <c r="P33" s="52">
        <f>+I33+L33</f>
        <v>2659.5</v>
      </c>
      <c r="Q33" s="11">
        <f t="shared" si="7"/>
        <v>6875.5280000000002</v>
      </c>
      <c r="R33" s="41">
        <f t="shared" si="1"/>
        <v>41167.17</v>
      </c>
      <c r="S33" s="53">
        <v>111</v>
      </c>
    </row>
    <row r="34" spans="1:19" s="5" customFormat="1" ht="57" customHeight="1" x14ac:dyDescent="0.2">
      <c r="A34" s="58">
        <v>17</v>
      </c>
      <c r="B34" s="44" t="s">
        <v>99</v>
      </c>
      <c r="C34" s="45" t="s">
        <v>146</v>
      </c>
      <c r="D34" s="47" t="s">
        <v>199</v>
      </c>
      <c r="E34" s="45" t="s">
        <v>25</v>
      </c>
      <c r="F34" s="54">
        <v>85000</v>
      </c>
      <c r="G34" s="48">
        <v>8576.99</v>
      </c>
      <c r="H34" s="48">
        <v>25</v>
      </c>
      <c r="I34" s="49">
        <f>+F34*2.87%</f>
        <v>2439.5</v>
      </c>
      <c r="J34" s="42">
        <f>+F34*7.1%</f>
        <v>6034.9999999999991</v>
      </c>
      <c r="K34" s="50">
        <f>44548*1.1%</f>
        <v>490.02800000000008</v>
      </c>
      <c r="L34" s="42">
        <v>2584</v>
      </c>
      <c r="M34" s="51">
        <f>+F34*7.09%</f>
        <v>6026.5</v>
      </c>
      <c r="N34" s="51">
        <v>0</v>
      </c>
      <c r="O34" s="11">
        <f t="shared" si="6"/>
        <v>17575.027999999998</v>
      </c>
      <c r="P34" s="52">
        <f>+I34+L34</f>
        <v>5023.5</v>
      </c>
      <c r="Q34" s="11">
        <f t="shared" si="7"/>
        <v>12551.527999999998</v>
      </c>
      <c r="R34" s="41">
        <f t="shared" si="1"/>
        <v>71374.509999999995</v>
      </c>
      <c r="S34" s="53">
        <v>111</v>
      </c>
    </row>
    <row r="35" spans="1:19" s="5" customFormat="1" ht="51" customHeight="1" x14ac:dyDescent="0.2">
      <c r="A35" s="58">
        <v>18</v>
      </c>
      <c r="B35" s="44" t="s">
        <v>37</v>
      </c>
      <c r="C35" s="45" t="s">
        <v>146</v>
      </c>
      <c r="D35" s="47" t="s">
        <v>117</v>
      </c>
      <c r="E35" s="45" t="s">
        <v>25</v>
      </c>
      <c r="F35" s="54">
        <v>12997.59</v>
      </c>
      <c r="G35" s="48">
        <v>0</v>
      </c>
      <c r="H35" s="48">
        <v>25</v>
      </c>
      <c r="I35" s="49">
        <f>+F35*2.87%</f>
        <v>373.03083300000003</v>
      </c>
      <c r="J35" s="42">
        <f>+F35*7.1%</f>
        <v>922.82888999999989</v>
      </c>
      <c r="K35" s="50">
        <f>+F35*1.1%</f>
        <v>142.97349000000003</v>
      </c>
      <c r="L35" s="42">
        <v>395.13</v>
      </c>
      <c r="M35" s="51">
        <f>+F35*7.09%</f>
        <v>921.52913100000012</v>
      </c>
      <c r="N35" s="51">
        <v>0</v>
      </c>
      <c r="O35" s="11">
        <f t="shared" si="6"/>
        <v>2755.4923440000002</v>
      </c>
      <c r="P35" s="52">
        <f>+I35+L35</f>
        <v>768.16083300000003</v>
      </c>
      <c r="Q35" s="11">
        <f t="shared" si="7"/>
        <v>1987.3315109999999</v>
      </c>
      <c r="R35" s="41">
        <f t="shared" si="1"/>
        <v>12204.429167</v>
      </c>
      <c r="S35" s="53">
        <v>111</v>
      </c>
    </row>
    <row r="36" spans="1:19" s="5" customFormat="1" ht="51" customHeight="1" x14ac:dyDescent="0.2">
      <c r="A36" s="207" t="s">
        <v>149</v>
      </c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</row>
    <row r="37" spans="1:19" s="5" customFormat="1" ht="51" customHeight="1" x14ac:dyDescent="0.2">
      <c r="A37" s="43">
        <v>19</v>
      </c>
      <c r="B37" s="44" t="s">
        <v>110</v>
      </c>
      <c r="C37" s="45" t="s">
        <v>146</v>
      </c>
      <c r="D37" s="47" t="s">
        <v>141</v>
      </c>
      <c r="E37" s="45" t="s">
        <v>25</v>
      </c>
      <c r="F37" s="54">
        <v>152000</v>
      </c>
      <c r="G37" s="48">
        <v>24645.86</v>
      </c>
      <c r="H37" s="48">
        <v>25</v>
      </c>
      <c r="I37" s="49">
        <f t="shared" ref="I37:I43" si="8">+F37*2.87%</f>
        <v>4362.3999999999996</v>
      </c>
      <c r="J37" s="42">
        <f t="shared" ref="J37:J43" si="9">+F37*7.1%</f>
        <v>10791.999999999998</v>
      </c>
      <c r="K37" s="50">
        <f>44548*1.1%</f>
        <v>490.02800000000008</v>
      </c>
      <c r="L37" s="42">
        <v>3385.65</v>
      </c>
      <c r="M37" s="51">
        <f>111370*7.09%</f>
        <v>7896.1330000000007</v>
      </c>
      <c r="N37" s="51">
        <v>0</v>
      </c>
      <c r="O37" s="11">
        <f t="shared" si="6"/>
        <v>26926.210999999999</v>
      </c>
      <c r="P37" s="52">
        <f t="shared" ref="P37:P43" si="10">+I37+L37</f>
        <v>7748.0499999999993</v>
      </c>
      <c r="Q37" s="11">
        <f t="shared" si="7"/>
        <v>19178.161</v>
      </c>
      <c r="R37" s="41">
        <f t="shared" si="1"/>
        <v>119581.09000000001</v>
      </c>
      <c r="S37" s="53">
        <v>111</v>
      </c>
    </row>
    <row r="38" spans="1:19" s="5" customFormat="1" ht="51" customHeight="1" x14ac:dyDescent="0.2">
      <c r="A38" s="43">
        <v>20</v>
      </c>
      <c r="B38" s="44" t="s">
        <v>105</v>
      </c>
      <c r="C38" s="45" t="s">
        <v>146</v>
      </c>
      <c r="D38" s="47" t="s">
        <v>116</v>
      </c>
      <c r="E38" s="45" t="s">
        <v>25</v>
      </c>
      <c r="F38" s="54">
        <v>35000</v>
      </c>
      <c r="G38" s="48">
        <v>0</v>
      </c>
      <c r="H38" s="48">
        <v>25</v>
      </c>
      <c r="I38" s="49">
        <f t="shared" si="8"/>
        <v>1004.5</v>
      </c>
      <c r="J38" s="42">
        <f t="shared" si="9"/>
        <v>2485</v>
      </c>
      <c r="K38" s="50">
        <f>+F38*1.1%</f>
        <v>385.00000000000006</v>
      </c>
      <c r="L38" s="42">
        <v>1064</v>
      </c>
      <c r="M38" s="51">
        <f t="shared" ref="M38:M43" si="11">+F38*7.09%</f>
        <v>2481.5</v>
      </c>
      <c r="N38" s="51">
        <v>0</v>
      </c>
      <c r="O38" s="11">
        <f t="shared" si="6"/>
        <v>7420</v>
      </c>
      <c r="P38" s="52">
        <f t="shared" si="10"/>
        <v>2068.5</v>
      </c>
      <c r="Q38" s="11">
        <f t="shared" si="7"/>
        <v>5351.5</v>
      </c>
      <c r="R38" s="41">
        <f t="shared" si="1"/>
        <v>32906.5</v>
      </c>
      <c r="S38" s="53">
        <v>111</v>
      </c>
    </row>
    <row r="39" spans="1:19" s="5" customFormat="1" ht="51" customHeight="1" x14ac:dyDescent="0.2">
      <c r="A39" s="43">
        <v>21</v>
      </c>
      <c r="B39" s="44" t="s">
        <v>56</v>
      </c>
      <c r="C39" s="45" t="s">
        <v>146</v>
      </c>
      <c r="D39" s="47" t="s">
        <v>200</v>
      </c>
      <c r="E39" s="45" t="s">
        <v>25</v>
      </c>
      <c r="F39" s="54">
        <v>92000</v>
      </c>
      <c r="G39" s="48">
        <v>10223.57</v>
      </c>
      <c r="H39" s="48">
        <v>25</v>
      </c>
      <c r="I39" s="49">
        <f t="shared" si="8"/>
        <v>2640.4</v>
      </c>
      <c r="J39" s="42">
        <f t="shared" si="9"/>
        <v>6531.9999999999991</v>
      </c>
      <c r="K39" s="50">
        <f>44548*1.1%</f>
        <v>490.02800000000008</v>
      </c>
      <c r="L39" s="42">
        <v>2796.8</v>
      </c>
      <c r="M39" s="51">
        <f t="shared" si="11"/>
        <v>6522.8</v>
      </c>
      <c r="N39" s="51">
        <v>0</v>
      </c>
      <c r="O39" s="11">
        <f t="shared" si="6"/>
        <v>18982.027999999998</v>
      </c>
      <c r="P39" s="52">
        <f t="shared" si="10"/>
        <v>5437.2000000000007</v>
      </c>
      <c r="Q39" s="11">
        <f t="shared" si="7"/>
        <v>13544.828</v>
      </c>
      <c r="R39" s="41">
        <f t="shared" si="1"/>
        <v>76314.23000000001</v>
      </c>
      <c r="S39" s="53">
        <v>111</v>
      </c>
    </row>
    <row r="40" spans="1:19" s="5" customFormat="1" ht="51" customHeight="1" x14ac:dyDescent="0.2">
      <c r="A40" s="43">
        <v>22</v>
      </c>
      <c r="B40" s="44" t="s">
        <v>93</v>
      </c>
      <c r="C40" s="45" t="s">
        <v>146</v>
      </c>
      <c r="D40" s="47" t="s">
        <v>200</v>
      </c>
      <c r="E40" s="45" t="s">
        <v>25</v>
      </c>
      <c r="F40" s="54">
        <v>88748.12</v>
      </c>
      <c r="G40" s="48">
        <v>9458.65</v>
      </c>
      <c r="H40" s="48">
        <v>25</v>
      </c>
      <c r="I40" s="49">
        <f t="shared" si="8"/>
        <v>2547.0710439999998</v>
      </c>
      <c r="J40" s="42">
        <f t="shared" si="9"/>
        <v>6301.1165199999987</v>
      </c>
      <c r="K40" s="50">
        <f>44548*1.1%</f>
        <v>490.02800000000008</v>
      </c>
      <c r="L40" s="42">
        <v>2697.94</v>
      </c>
      <c r="M40" s="51">
        <f t="shared" si="11"/>
        <v>6292.2417080000005</v>
      </c>
      <c r="N40" s="51">
        <v>0</v>
      </c>
      <c r="O40" s="11">
        <f t="shared" si="6"/>
        <v>18328.397271999998</v>
      </c>
      <c r="P40" s="52">
        <f t="shared" si="10"/>
        <v>5245.0110439999999</v>
      </c>
      <c r="Q40" s="11">
        <f t="shared" si="7"/>
        <v>13083.386227999999</v>
      </c>
      <c r="R40" s="41">
        <f t="shared" si="1"/>
        <v>74019.458956000002</v>
      </c>
      <c r="S40" s="53">
        <v>111</v>
      </c>
    </row>
    <row r="41" spans="1:19" s="5" customFormat="1" ht="51" customHeight="1" x14ac:dyDescent="0.2">
      <c r="A41" s="43">
        <v>23</v>
      </c>
      <c r="B41" s="44" t="s">
        <v>61</v>
      </c>
      <c r="C41" s="45" t="s">
        <v>146</v>
      </c>
      <c r="D41" s="47" t="s">
        <v>200</v>
      </c>
      <c r="E41" s="45" t="s">
        <v>25</v>
      </c>
      <c r="F41" s="54">
        <v>88231.31</v>
      </c>
      <c r="G41" s="48">
        <v>9337.08</v>
      </c>
      <c r="H41" s="48">
        <v>25</v>
      </c>
      <c r="I41" s="49">
        <f t="shared" si="8"/>
        <v>2532.238597</v>
      </c>
      <c r="J41" s="42">
        <f t="shared" si="9"/>
        <v>6264.4230099999995</v>
      </c>
      <c r="K41" s="50">
        <f>44548*1.1%</f>
        <v>490.02800000000008</v>
      </c>
      <c r="L41" s="42">
        <v>2682.23</v>
      </c>
      <c r="M41" s="51">
        <f t="shared" si="11"/>
        <v>6255.5998790000003</v>
      </c>
      <c r="N41" s="51">
        <v>0</v>
      </c>
      <c r="O41" s="11">
        <f t="shared" si="6"/>
        <v>18224.519486000001</v>
      </c>
      <c r="P41" s="52">
        <f t="shared" si="10"/>
        <v>5214.468597</v>
      </c>
      <c r="Q41" s="11">
        <f t="shared" si="7"/>
        <v>13010.050889</v>
      </c>
      <c r="R41" s="41">
        <f t="shared" si="1"/>
        <v>73654.761402999997</v>
      </c>
      <c r="S41" s="53">
        <v>111</v>
      </c>
    </row>
    <row r="42" spans="1:19" s="5" customFormat="1" ht="51" customHeight="1" x14ac:dyDescent="0.2">
      <c r="A42" s="43">
        <v>24</v>
      </c>
      <c r="B42" s="44" t="s">
        <v>85</v>
      </c>
      <c r="C42" s="45" t="s">
        <v>146</v>
      </c>
      <c r="D42" s="47" t="s">
        <v>133</v>
      </c>
      <c r="E42" s="45" t="s">
        <v>25</v>
      </c>
      <c r="F42" s="54">
        <v>89781.759999999995</v>
      </c>
      <c r="G42" s="48">
        <v>9468.59</v>
      </c>
      <c r="H42" s="48">
        <v>25</v>
      </c>
      <c r="I42" s="49">
        <f t="shared" si="8"/>
        <v>2576.7365119999999</v>
      </c>
      <c r="J42" s="42">
        <f t="shared" si="9"/>
        <v>6374.5049599999993</v>
      </c>
      <c r="K42" s="50">
        <f>44548*1.1%</f>
        <v>490.02800000000008</v>
      </c>
      <c r="L42" s="42">
        <v>2729.37</v>
      </c>
      <c r="M42" s="51">
        <f t="shared" si="11"/>
        <v>6365.5267839999997</v>
      </c>
      <c r="N42" s="51">
        <v>932.76</v>
      </c>
      <c r="O42" s="11">
        <f t="shared" si="6"/>
        <v>19468.926255999995</v>
      </c>
      <c r="P42" s="52">
        <f t="shared" si="10"/>
        <v>5306.1065120000003</v>
      </c>
      <c r="Q42" s="11">
        <f t="shared" si="7"/>
        <v>13230.059743999998</v>
      </c>
      <c r="R42" s="41">
        <f t="shared" si="1"/>
        <v>74049.303488000005</v>
      </c>
      <c r="S42" s="53">
        <v>111</v>
      </c>
    </row>
    <row r="43" spans="1:19" s="5" customFormat="1" ht="51" customHeight="1" thickBot="1" x14ac:dyDescent="0.25">
      <c r="A43" s="43">
        <v>25</v>
      </c>
      <c r="B43" s="44" t="s">
        <v>114</v>
      </c>
      <c r="C43" s="45" t="s">
        <v>146</v>
      </c>
      <c r="D43" s="47" t="s">
        <v>133</v>
      </c>
      <c r="E43" s="45" t="s">
        <v>25</v>
      </c>
      <c r="F43" s="54">
        <v>80000</v>
      </c>
      <c r="G43" s="48">
        <v>7400.87</v>
      </c>
      <c r="H43" s="48">
        <v>25</v>
      </c>
      <c r="I43" s="49">
        <f t="shared" si="8"/>
        <v>2296</v>
      </c>
      <c r="J43" s="42">
        <f t="shared" si="9"/>
        <v>5679.9999999999991</v>
      </c>
      <c r="K43" s="50">
        <f>44548*1.1%</f>
        <v>490.02800000000008</v>
      </c>
      <c r="L43" s="42">
        <v>2432</v>
      </c>
      <c r="M43" s="51">
        <f t="shared" si="11"/>
        <v>5672</v>
      </c>
      <c r="N43" s="51">
        <v>0</v>
      </c>
      <c r="O43" s="11">
        <f t="shared" si="6"/>
        <v>16570.027999999998</v>
      </c>
      <c r="P43" s="52">
        <f t="shared" si="10"/>
        <v>4728</v>
      </c>
      <c r="Q43" s="11">
        <f t="shared" si="7"/>
        <v>11842.027999999998</v>
      </c>
      <c r="R43" s="41">
        <f t="shared" si="1"/>
        <v>67846.13</v>
      </c>
      <c r="S43" s="53">
        <v>111</v>
      </c>
    </row>
    <row r="44" spans="1:19" s="5" customFormat="1" ht="51" customHeight="1" thickBot="1" x14ac:dyDescent="0.25">
      <c r="A44" s="212" t="s">
        <v>151</v>
      </c>
      <c r="B44" s="213"/>
      <c r="C44" s="213"/>
      <c r="D44" s="213"/>
      <c r="E44" s="213"/>
      <c r="F44" s="221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20"/>
    </row>
    <row r="45" spans="1:19" s="5" customFormat="1" ht="51" customHeight="1" x14ac:dyDescent="0.2">
      <c r="A45" s="43">
        <v>26</v>
      </c>
      <c r="B45" s="44" t="s">
        <v>67</v>
      </c>
      <c r="C45" s="45" t="s">
        <v>151</v>
      </c>
      <c r="D45" s="47" t="s">
        <v>201</v>
      </c>
      <c r="E45" s="45" t="s">
        <v>25</v>
      </c>
      <c r="F45" s="62">
        <v>90000</v>
      </c>
      <c r="G45" s="63">
        <v>9753.1200000000008</v>
      </c>
      <c r="H45" s="63">
        <v>25</v>
      </c>
      <c r="I45" s="49">
        <f>+F45*2.87%</f>
        <v>2583</v>
      </c>
      <c r="J45" s="64">
        <f>+F45*7.1%</f>
        <v>6389.9999999999991</v>
      </c>
      <c r="K45" s="65">
        <f>44548*1.1%</f>
        <v>490.02800000000008</v>
      </c>
      <c r="L45" s="64">
        <v>2736</v>
      </c>
      <c r="M45" s="66">
        <f>+F45*7.09%</f>
        <v>6381</v>
      </c>
      <c r="N45" s="66">
        <v>0</v>
      </c>
      <c r="O45" s="11">
        <f t="shared" si="6"/>
        <v>18580.027999999998</v>
      </c>
      <c r="P45" s="67">
        <f>+I45+L45</f>
        <v>5319</v>
      </c>
      <c r="Q45" s="11">
        <f t="shared" si="7"/>
        <v>13261.027999999998</v>
      </c>
      <c r="R45" s="41">
        <f t="shared" si="1"/>
        <v>74902.880000000005</v>
      </c>
      <c r="S45" s="68">
        <v>111</v>
      </c>
    </row>
    <row r="46" spans="1:19" s="5" customFormat="1" ht="51" customHeight="1" x14ac:dyDescent="0.2">
      <c r="A46" s="43">
        <v>27</v>
      </c>
      <c r="B46" s="44" t="s">
        <v>68</v>
      </c>
      <c r="C46" s="45" t="s">
        <v>151</v>
      </c>
      <c r="D46" s="47" t="s">
        <v>129</v>
      </c>
      <c r="E46" s="45" t="s">
        <v>25</v>
      </c>
      <c r="F46" s="54">
        <v>63137.21</v>
      </c>
      <c r="G46" s="48">
        <v>3890.48</v>
      </c>
      <c r="H46" s="48">
        <v>25</v>
      </c>
      <c r="I46" s="49">
        <f>+F46*2.87%</f>
        <v>1812.0379269999999</v>
      </c>
      <c r="J46" s="42">
        <f>+F46*7.1%</f>
        <v>4482.7419099999997</v>
      </c>
      <c r="K46" s="50">
        <f>44548*1.1%</f>
        <v>490.02800000000008</v>
      </c>
      <c r="L46" s="42">
        <v>1919.37</v>
      </c>
      <c r="M46" s="51">
        <f>+F46*7.09%</f>
        <v>4476.4281890000002</v>
      </c>
      <c r="N46" s="51">
        <v>932.76</v>
      </c>
      <c r="O46" s="11">
        <f t="shared" si="6"/>
        <v>14113.366026</v>
      </c>
      <c r="P46" s="52">
        <f>+I46+L46</f>
        <v>3731.4079269999997</v>
      </c>
      <c r="Q46" s="11">
        <f t="shared" si="7"/>
        <v>9449.1980990000011</v>
      </c>
      <c r="R46" s="41">
        <f t="shared" si="1"/>
        <v>54557.562072999994</v>
      </c>
      <c r="S46" s="53">
        <v>111</v>
      </c>
    </row>
    <row r="47" spans="1:19" s="5" customFormat="1" ht="51" customHeight="1" x14ac:dyDescent="0.2">
      <c r="A47" s="43">
        <v>28</v>
      </c>
      <c r="B47" s="44" t="s">
        <v>95</v>
      </c>
      <c r="C47" s="45" t="s">
        <v>151</v>
      </c>
      <c r="D47" s="47" t="s">
        <v>136</v>
      </c>
      <c r="E47" s="45" t="s">
        <v>25</v>
      </c>
      <c r="F47" s="54">
        <v>50700</v>
      </c>
      <c r="G47" s="48">
        <v>1812.88</v>
      </c>
      <c r="H47" s="48">
        <v>25</v>
      </c>
      <c r="I47" s="49">
        <f>+F47*2.87%</f>
        <v>1455.09</v>
      </c>
      <c r="J47" s="42">
        <f>+F47*7.1%</f>
        <v>3599.7</v>
      </c>
      <c r="K47" s="50">
        <f>44548*1.1%</f>
        <v>490.02800000000008</v>
      </c>
      <c r="L47" s="42">
        <v>1541.28</v>
      </c>
      <c r="M47" s="51">
        <f>+F47*7.09%</f>
        <v>3594.63</v>
      </c>
      <c r="N47" s="51">
        <v>932.76</v>
      </c>
      <c r="O47" s="11">
        <f t="shared" si="6"/>
        <v>11613.487999999999</v>
      </c>
      <c r="P47" s="52">
        <f>+I47+L47</f>
        <v>2996.37</v>
      </c>
      <c r="Q47" s="11">
        <f t="shared" si="7"/>
        <v>7684.3580000000002</v>
      </c>
      <c r="R47" s="41">
        <f t="shared" si="1"/>
        <v>44932.99</v>
      </c>
      <c r="S47" s="53">
        <v>111</v>
      </c>
    </row>
    <row r="48" spans="1:19" s="5" customFormat="1" ht="51" customHeight="1" x14ac:dyDescent="0.2">
      <c r="A48" s="43">
        <v>29</v>
      </c>
      <c r="B48" s="44" t="s">
        <v>58</v>
      </c>
      <c r="C48" s="45" t="s">
        <v>151</v>
      </c>
      <c r="D48" s="47" t="s">
        <v>202</v>
      </c>
      <c r="E48" s="45" t="s">
        <v>25</v>
      </c>
      <c r="F48" s="54">
        <v>24153.360000000001</v>
      </c>
      <c r="G48" s="48">
        <v>0</v>
      </c>
      <c r="H48" s="48">
        <v>25</v>
      </c>
      <c r="I48" s="49">
        <f>+F48*2.87%</f>
        <v>693.20143200000007</v>
      </c>
      <c r="J48" s="42">
        <f>+F48*7.1%</f>
        <v>1714.8885599999999</v>
      </c>
      <c r="K48" s="50">
        <f>+F48*1.1%</f>
        <v>265.68696000000006</v>
      </c>
      <c r="L48" s="42">
        <v>734.26</v>
      </c>
      <c r="M48" s="51">
        <f>+F48*7.09%</f>
        <v>1712.4732240000001</v>
      </c>
      <c r="N48" s="51">
        <v>932.76</v>
      </c>
      <c r="O48" s="11">
        <f t="shared" si="6"/>
        <v>6053.2701760000009</v>
      </c>
      <c r="P48" s="52">
        <f>+I48+L48</f>
        <v>1427.4614320000001</v>
      </c>
      <c r="Q48" s="11">
        <f t="shared" si="7"/>
        <v>3693.0487439999997</v>
      </c>
      <c r="R48" s="41">
        <f t="shared" si="1"/>
        <v>21768.138568000002</v>
      </c>
      <c r="S48" s="53">
        <v>111</v>
      </c>
    </row>
    <row r="49" spans="1:19" s="5" customFormat="1" ht="51" customHeight="1" thickBot="1" x14ac:dyDescent="0.25">
      <c r="A49" s="43">
        <v>30</v>
      </c>
      <c r="B49" s="44" t="s">
        <v>44</v>
      </c>
      <c r="C49" s="45" t="s">
        <v>151</v>
      </c>
      <c r="D49" s="47" t="s">
        <v>121</v>
      </c>
      <c r="E49" s="45" t="s">
        <v>25</v>
      </c>
      <c r="F49" s="54">
        <v>32000</v>
      </c>
      <c r="G49" s="48">
        <v>0</v>
      </c>
      <c r="H49" s="48">
        <v>25</v>
      </c>
      <c r="I49" s="49">
        <f>+F49*2.87%</f>
        <v>918.4</v>
      </c>
      <c r="J49" s="42">
        <f>+F49*7.1%</f>
        <v>2272</v>
      </c>
      <c r="K49" s="50">
        <f>+F49*1.1%</f>
        <v>352.00000000000006</v>
      </c>
      <c r="L49" s="42">
        <v>972.8</v>
      </c>
      <c r="M49" s="51">
        <f>+F49*7.09%</f>
        <v>2268.8000000000002</v>
      </c>
      <c r="N49" s="51">
        <v>0</v>
      </c>
      <c r="O49" s="11">
        <f t="shared" si="6"/>
        <v>6784</v>
      </c>
      <c r="P49" s="52">
        <f>+I49+L49</f>
        <v>1891.1999999999998</v>
      </c>
      <c r="Q49" s="11">
        <f t="shared" si="7"/>
        <v>4892.8</v>
      </c>
      <c r="R49" s="41">
        <f t="shared" si="1"/>
        <v>30083.8</v>
      </c>
      <c r="S49" s="53">
        <v>111</v>
      </c>
    </row>
    <row r="50" spans="1:19" s="5" customFormat="1" ht="51" customHeight="1" thickBot="1" x14ac:dyDescent="0.25">
      <c r="A50" s="212" t="s">
        <v>168</v>
      </c>
      <c r="B50" s="213"/>
      <c r="C50" s="213"/>
      <c r="D50" s="213"/>
      <c r="E50" s="213"/>
      <c r="F50" s="214"/>
      <c r="G50" s="215"/>
      <c r="H50" s="215"/>
      <c r="I50" s="224"/>
      <c r="J50" s="215"/>
      <c r="K50" s="215"/>
      <c r="L50" s="215"/>
      <c r="M50" s="215"/>
      <c r="N50" s="215"/>
      <c r="O50" s="215"/>
      <c r="P50" s="215"/>
      <c r="Q50" s="215"/>
      <c r="R50" s="215"/>
      <c r="S50" s="217"/>
    </row>
    <row r="51" spans="1:19" s="5" customFormat="1" ht="51" customHeight="1" x14ac:dyDescent="0.2">
      <c r="A51" s="45">
        <v>31</v>
      </c>
      <c r="B51" s="44" t="s">
        <v>111</v>
      </c>
      <c r="C51" s="45" t="s">
        <v>168</v>
      </c>
      <c r="D51" s="47" t="s">
        <v>142</v>
      </c>
      <c r="E51" s="45" t="s">
        <v>25</v>
      </c>
      <c r="F51" s="54">
        <v>40500</v>
      </c>
      <c r="G51" s="48">
        <v>373.3</v>
      </c>
      <c r="H51" s="48">
        <v>25</v>
      </c>
      <c r="I51" s="49">
        <f>+F51*2.87%</f>
        <v>1162.3499999999999</v>
      </c>
      <c r="J51" s="42">
        <f>+F51*7.1%</f>
        <v>2875.4999999999995</v>
      </c>
      <c r="K51" s="50">
        <f>+F51*1.1%</f>
        <v>445.50000000000006</v>
      </c>
      <c r="L51" s="42">
        <f>+F51*3.04%</f>
        <v>1231.2</v>
      </c>
      <c r="M51" s="51">
        <f>+F51*7.09%</f>
        <v>2871.4500000000003</v>
      </c>
      <c r="N51" s="51">
        <f>957.76-25</f>
        <v>932.76</v>
      </c>
      <c r="O51" s="11">
        <f t="shared" si="6"/>
        <v>9518.76</v>
      </c>
      <c r="P51" s="52">
        <f>+I51+L51</f>
        <v>2393.5500000000002</v>
      </c>
      <c r="Q51" s="11">
        <f t="shared" si="7"/>
        <v>6192.45</v>
      </c>
      <c r="R51" s="41">
        <f t="shared" si="1"/>
        <v>36775.389999999992</v>
      </c>
      <c r="S51" s="53">
        <v>111</v>
      </c>
    </row>
    <row r="52" spans="1:19" s="5" customFormat="1" ht="51" customHeight="1" x14ac:dyDescent="0.2">
      <c r="A52" s="45">
        <v>32</v>
      </c>
      <c r="B52" s="44" t="s">
        <v>209</v>
      </c>
      <c r="C52" s="45" t="s">
        <v>168</v>
      </c>
      <c r="D52" s="47" t="s">
        <v>116</v>
      </c>
      <c r="E52" s="45" t="s">
        <v>25</v>
      </c>
      <c r="F52" s="54">
        <v>40000</v>
      </c>
      <c r="G52" s="48">
        <v>442.65</v>
      </c>
      <c r="H52" s="48">
        <v>25</v>
      </c>
      <c r="I52" s="49">
        <f>+F52*2.87%</f>
        <v>1148</v>
      </c>
      <c r="J52" s="42">
        <f>+F52*7.1%</f>
        <v>2839.9999999999995</v>
      </c>
      <c r="K52" s="50">
        <f>+F52*1.1%</f>
        <v>440.00000000000006</v>
      </c>
      <c r="L52" s="42">
        <v>1216</v>
      </c>
      <c r="M52" s="51">
        <f>+F52*7.09%</f>
        <v>2836</v>
      </c>
      <c r="N52" s="51">
        <v>0</v>
      </c>
      <c r="O52" s="11">
        <f t="shared" si="6"/>
        <v>8480</v>
      </c>
      <c r="P52" s="52">
        <f>+I52+L52</f>
        <v>2364</v>
      </c>
      <c r="Q52" s="11">
        <f t="shared" si="7"/>
        <v>6116</v>
      </c>
      <c r="R52" s="41">
        <f t="shared" si="1"/>
        <v>37168.35</v>
      </c>
      <c r="S52" s="53">
        <v>111</v>
      </c>
    </row>
    <row r="53" spans="1:19" s="5" customFormat="1" ht="51" customHeight="1" x14ac:dyDescent="0.2">
      <c r="A53" s="45">
        <v>33</v>
      </c>
      <c r="B53" s="44" t="s">
        <v>69</v>
      </c>
      <c r="C53" s="45" t="s">
        <v>168</v>
      </c>
      <c r="D53" s="47" t="s">
        <v>203</v>
      </c>
      <c r="E53" s="45" t="s">
        <v>25</v>
      </c>
      <c r="F53" s="54">
        <v>90081.87</v>
      </c>
      <c r="G53" s="48">
        <v>9306</v>
      </c>
      <c r="H53" s="48">
        <v>25</v>
      </c>
      <c r="I53" s="49">
        <f>+F53*2.87%</f>
        <v>2585.3496689999997</v>
      </c>
      <c r="J53" s="42">
        <f>+F53*7.1%</f>
        <v>6395.8127699999995</v>
      </c>
      <c r="K53" s="50">
        <f>44548*1.1%</f>
        <v>490.02800000000008</v>
      </c>
      <c r="L53" s="42">
        <v>2738.49</v>
      </c>
      <c r="M53" s="51">
        <f>+F53*7.09%</f>
        <v>6386.8045830000001</v>
      </c>
      <c r="N53" s="51">
        <v>1865.52</v>
      </c>
      <c r="O53" s="11">
        <f t="shared" si="6"/>
        <v>20462.005022000001</v>
      </c>
      <c r="P53" s="52">
        <f>+I53+L53</f>
        <v>5323.839668999999</v>
      </c>
      <c r="Q53" s="11">
        <f t="shared" si="7"/>
        <v>13272.645353</v>
      </c>
      <c r="R53" s="41">
        <f t="shared" si="1"/>
        <v>73561.510330999998</v>
      </c>
      <c r="S53" s="53">
        <v>111</v>
      </c>
    </row>
    <row r="54" spans="1:19" s="5" customFormat="1" ht="51" customHeight="1" x14ac:dyDescent="0.2">
      <c r="A54" s="45">
        <v>34</v>
      </c>
      <c r="B54" s="44" t="s">
        <v>86</v>
      </c>
      <c r="C54" s="45" t="s">
        <v>168</v>
      </c>
      <c r="D54" s="47" t="s">
        <v>204</v>
      </c>
      <c r="E54" s="45" t="s">
        <v>25</v>
      </c>
      <c r="F54" s="54">
        <v>44155.040000000001</v>
      </c>
      <c r="G54" s="48">
        <v>1029.07</v>
      </c>
      <c r="H54" s="48">
        <v>25</v>
      </c>
      <c r="I54" s="49">
        <f>+F54*2.87%</f>
        <v>1267.249648</v>
      </c>
      <c r="J54" s="42">
        <f>+F54*7.1%</f>
        <v>3135.0078399999998</v>
      </c>
      <c r="K54" s="50">
        <f>+F54*1.1%</f>
        <v>485.70544000000007</v>
      </c>
      <c r="L54" s="42">
        <v>1342.31</v>
      </c>
      <c r="M54" s="51">
        <f>+F54*7.09%</f>
        <v>3130.5923360000002</v>
      </c>
      <c r="N54" s="51">
        <v>0</v>
      </c>
      <c r="O54" s="11">
        <f t="shared" si="6"/>
        <v>9360.8652639999982</v>
      </c>
      <c r="P54" s="52">
        <f>+I54+L54</f>
        <v>2609.5596479999999</v>
      </c>
      <c r="Q54" s="11">
        <f t="shared" si="7"/>
        <v>6751.3056159999996</v>
      </c>
      <c r="R54" s="41">
        <f t="shared" si="1"/>
        <v>40491.410351999999</v>
      </c>
      <c r="S54" s="53">
        <v>111</v>
      </c>
    </row>
    <row r="55" spans="1:19" s="5" customFormat="1" ht="51" customHeight="1" thickBot="1" x14ac:dyDescent="0.25">
      <c r="A55" s="45">
        <v>35</v>
      </c>
      <c r="B55" s="44" t="s">
        <v>94</v>
      </c>
      <c r="C55" s="45" t="s">
        <v>168</v>
      </c>
      <c r="D55" s="47" t="s">
        <v>135</v>
      </c>
      <c r="E55" s="45" t="s">
        <v>25</v>
      </c>
      <c r="F55" s="54">
        <v>60000</v>
      </c>
      <c r="G55" s="48">
        <v>3486.68</v>
      </c>
      <c r="H55" s="48">
        <v>25</v>
      </c>
      <c r="I55" s="49">
        <f>+F55*2.87%</f>
        <v>1722</v>
      </c>
      <c r="J55" s="42">
        <f>+F55*7.1%</f>
        <v>4260</v>
      </c>
      <c r="K55" s="50">
        <f>+F55*1.1%</f>
        <v>660.00000000000011</v>
      </c>
      <c r="L55" s="42">
        <v>1824</v>
      </c>
      <c r="M55" s="51">
        <f>+F55*7.09%</f>
        <v>4254</v>
      </c>
      <c r="N55" s="51">
        <v>0</v>
      </c>
      <c r="O55" s="11">
        <f t="shared" si="6"/>
        <v>12720</v>
      </c>
      <c r="P55" s="52">
        <f>+I55+L55</f>
        <v>3546</v>
      </c>
      <c r="Q55" s="11">
        <f t="shared" si="7"/>
        <v>9174</v>
      </c>
      <c r="R55" s="41">
        <f t="shared" si="1"/>
        <v>52942.32</v>
      </c>
      <c r="S55" s="53">
        <v>111</v>
      </c>
    </row>
    <row r="56" spans="1:19" s="5" customFormat="1" ht="51" customHeight="1" thickBot="1" x14ac:dyDescent="0.25">
      <c r="A56" s="212" t="s">
        <v>150</v>
      </c>
      <c r="B56" s="213"/>
      <c r="C56" s="213"/>
      <c r="D56" s="213"/>
      <c r="E56" s="213"/>
      <c r="F56" s="214"/>
      <c r="G56" s="215"/>
      <c r="H56" s="215"/>
      <c r="I56" s="224"/>
      <c r="J56" s="215"/>
      <c r="K56" s="215"/>
      <c r="L56" s="215"/>
      <c r="M56" s="215"/>
      <c r="N56" s="215"/>
      <c r="O56" s="215"/>
      <c r="P56" s="215"/>
      <c r="Q56" s="215"/>
      <c r="R56" s="215"/>
      <c r="S56" s="217"/>
    </row>
    <row r="57" spans="1:19" s="5" customFormat="1" ht="51" customHeight="1" x14ac:dyDescent="0.2">
      <c r="A57" s="45">
        <v>36</v>
      </c>
      <c r="B57" s="44" t="s">
        <v>59</v>
      </c>
      <c r="C57" s="45" t="s">
        <v>150</v>
      </c>
      <c r="D57" s="47" t="s">
        <v>205</v>
      </c>
      <c r="E57" s="45" t="s">
        <v>25</v>
      </c>
      <c r="F57" s="54">
        <v>120000</v>
      </c>
      <c r="G57" s="48">
        <v>16642.27</v>
      </c>
      <c r="H57" s="48">
        <v>25</v>
      </c>
      <c r="I57" s="49">
        <f>+F57*2.87%</f>
        <v>3444</v>
      </c>
      <c r="J57" s="42">
        <f>+F57*7.1%</f>
        <v>8520</v>
      </c>
      <c r="K57" s="50">
        <f>44548*1.1%</f>
        <v>490.02800000000008</v>
      </c>
      <c r="L57" s="42">
        <v>3385.65</v>
      </c>
      <c r="M57" s="51">
        <f>111370*7.09%</f>
        <v>7896.1330000000007</v>
      </c>
      <c r="N57" s="51">
        <v>932.76</v>
      </c>
      <c r="O57" s="11">
        <f t="shared" si="6"/>
        <v>24668.571</v>
      </c>
      <c r="P57" s="52">
        <f>+I57+L57</f>
        <v>6829.65</v>
      </c>
      <c r="Q57" s="11">
        <f t="shared" si="7"/>
        <v>16906.161</v>
      </c>
      <c r="R57" s="41">
        <f t="shared" si="1"/>
        <v>95570.32</v>
      </c>
      <c r="S57" s="53">
        <v>111</v>
      </c>
    </row>
    <row r="58" spans="1:19" s="5" customFormat="1" ht="51" customHeight="1" x14ac:dyDescent="0.2">
      <c r="A58" s="45">
        <v>37</v>
      </c>
      <c r="B58" s="44" t="s">
        <v>103</v>
      </c>
      <c r="C58" s="45" t="s">
        <v>150</v>
      </c>
      <c r="D58" s="47" t="s">
        <v>128</v>
      </c>
      <c r="E58" s="45" t="s">
        <v>25</v>
      </c>
      <c r="F58" s="54">
        <v>67219.45</v>
      </c>
      <c r="G58" s="48">
        <v>4845.2299999999996</v>
      </c>
      <c r="H58" s="48">
        <v>25</v>
      </c>
      <c r="I58" s="49">
        <f>+F58*2.87%</f>
        <v>1929.1982149999999</v>
      </c>
      <c r="J58" s="42">
        <f>+F58*7.1%</f>
        <v>4772.5809499999996</v>
      </c>
      <c r="K58" s="50">
        <f>44548*1.1%</f>
        <v>490.02800000000008</v>
      </c>
      <c r="L58" s="42">
        <v>2043.47</v>
      </c>
      <c r="M58" s="51">
        <f>+F58*7.09%</f>
        <v>4765.8590050000003</v>
      </c>
      <c r="N58" s="51">
        <v>0</v>
      </c>
      <c r="O58" s="11">
        <f t="shared" si="6"/>
        <v>14001.13617</v>
      </c>
      <c r="P58" s="52">
        <f>+I58+L58</f>
        <v>3972.6682149999997</v>
      </c>
      <c r="Q58" s="11">
        <f t="shared" si="7"/>
        <v>10028.467955</v>
      </c>
      <c r="R58" s="41">
        <f t="shared" si="1"/>
        <v>58376.551785000003</v>
      </c>
      <c r="S58" s="53">
        <v>111</v>
      </c>
    </row>
    <row r="59" spans="1:19" s="5" customFormat="1" ht="51" customHeight="1" thickBot="1" x14ac:dyDescent="0.25">
      <c r="A59" s="45">
        <v>38</v>
      </c>
      <c r="B59" s="44" t="s">
        <v>62</v>
      </c>
      <c r="C59" s="45" t="s">
        <v>150</v>
      </c>
      <c r="D59" s="47" t="s">
        <v>128</v>
      </c>
      <c r="E59" s="45" t="s">
        <v>25</v>
      </c>
      <c r="F59" s="54">
        <v>56200</v>
      </c>
      <c r="G59" s="48">
        <v>2771.59</v>
      </c>
      <c r="H59" s="48">
        <v>25</v>
      </c>
      <c r="I59" s="49">
        <f>+F59*2.87%</f>
        <v>1612.94</v>
      </c>
      <c r="J59" s="42">
        <f>+F59*7.1%</f>
        <v>3990.2</v>
      </c>
      <c r="K59" s="50">
        <f>44548*1.1%</f>
        <v>490.02800000000008</v>
      </c>
      <c r="L59" s="42">
        <v>1708.48</v>
      </c>
      <c r="M59" s="51">
        <f>+F59*7.09%</f>
        <v>3984.5800000000004</v>
      </c>
      <c r="N59" s="51">
        <v>0</v>
      </c>
      <c r="O59" s="11">
        <f t="shared" si="6"/>
        <v>11786.227999999999</v>
      </c>
      <c r="P59" s="52">
        <f>+I59+L59</f>
        <v>3321.42</v>
      </c>
      <c r="Q59" s="11">
        <f t="shared" si="7"/>
        <v>8464.8080000000009</v>
      </c>
      <c r="R59" s="41">
        <f t="shared" si="1"/>
        <v>50081.990000000005</v>
      </c>
      <c r="S59" s="53">
        <v>111</v>
      </c>
    </row>
    <row r="60" spans="1:19" s="5" customFormat="1" ht="51" customHeight="1" thickBot="1" x14ac:dyDescent="0.25">
      <c r="A60" s="212" t="s">
        <v>148</v>
      </c>
      <c r="B60" s="213"/>
      <c r="C60" s="213"/>
      <c r="D60" s="213"/>
      <c r="E60" s="213"/>
      <c r="F60" s="214"/>
      <c r="G60" s="215"/>
      <c r="H60" s="215"/>
      <c r="I60" s="216"/>
      <c r="J60" s="215"/>
      <c r="K60" s="215"/>
      <c r="L60" s="215"/>
      <c r="M60" s="215"/>
      <c r="N60" s="215"/>
      <c r="O60" s="215"/>
      <c r="P60" s="215"/>
      <c r="Q60" s="215"/>
      <c r="R60" s="215"/>
      <c r="S60" s="217"/>
    </row>
    <row r="61" spans="1:19" s="5" customFormat="1" ht="51" customHeight="1" x14ac:dyDescent="0.2">
      <c r="A61" s="45">
        <v>39</v>
      </c>
      <c r="B61" s="44" t="s">
        <v>101</v>
      </c>
      <c r="C61" s="45" t="s">
        <v>148</v>
      </c>
      <c r="D61" s="47" t="s">
        <v>138</v>
      </c>
      <c r="E61" s="45" t="s">
        <v>25</v>
      </c>
      <c r="F61" s="54">
        <v>110000</v>
      </c>
      <c r="G61" s="48">
        <v>14457.62</v>
      </c>
      <c r="H61" s="48">
        <v>25</v>
      </c>
      <c r="I61" s="49">
        <f>+F61*2.87%</f>
        <v>3157</v>
      </c>
      <c r="J61" s="42">
        <f>+F61*7.1%</f>
        <v>7809.9999999999991</v>
      </c>
      <c r="K61" s="50">
        <f>44548*1.1%</f>
        <v>490.02800000000008</v>
      </c>
      <c r="L61" s="42">
        <v>3344</v>
      </c>
      <c r="M61" s="51">
        <f>+F61*7.09%</f>
        <v>7799.0000000000009</v>
      </c>
      <c r="N61" s="51">
        <v>0</v>
      </c>
      <c r="O61" s="11">
        <f t="shared" si="6"/>
        <v>22600.028000000002</v>
      </c>
      <c r="P61" s="52">
        <f>+I61+L61</f>
        <v>6501</v>
      </c>
      <c r="Q61" s="11">
        <f t="shared" si="7"/>
        <v>16099.027999999998</v>
      </c>
      <c r="R61" s="41">
        <f t="shared" si="1"/>
        <v>89016.38</v>
      </c>
      <c r="S61" s="53">
        <v>111</v>
      </c>
    </row>
    <row r="62" spans="1:19" s="5" customFormat="1" ht="51" customHeight="1" thickBot="1" x14ac:dyDescent="0.25">
      <c r="A62" s="45">
        <v>40</v>
      </c>
      <c r="B62" s="44" t="s">
        <v>97</v>
      </c>
      <c r="C62" s="45" t="s">
        <v>148</v>
      </c>
      <c r="D62" s="47" t="s">
        <v>137</v>
      </c>
      <c r="E62" s="45" t="s">
        <v>25</v>
      </c>
      <c r="F62" s="54">
        <v>44824.05</v>
      </c>
      <c r="G62" s="48">
        <v>1123.49</v>
      </c>
      <c r="H62" s="48">
        <v>25</v>
      </c>
      <c r="I62" s="49">
        <f>+F62*2.87%</f>
        <v>1286.450235</v>
      </c>
      <c r="J62" s="42">
        <f>+F62*7.1%</f>
        <v>3182.5075499999998</v>
      </c>
      <c r="K62" s="50">
        <f>44548*1.1%</f>
        <v>490.02800000000008</v>
      </c>
      <c r="L62" s="42">
        <v>1362.65</v>
      </c>
      <c r="M62" s="51">
        <f>+F62*7.09%</f>
        <v>3178.0251450000005</v>
      </c>
      <c r="N62" s="51">
        <v>0</v>
      </c>
      <c r="O62" s="11">
        <f t="shared" si="6"/>
        <v>9499.6609300000018</v>
      </c>
      <c r="P62" s="52">
        <f>+I62+L62</f>
        <v>2649.1002349999999</v>
      </c>
      <c r="Q62" s="11">
        <f t="shared" si="7"/>
        <v>6850.5606950000001</v>
      </c>
      <c r="R62" s="41">
        <f t="shared" si="1"/>
        <v>41026.459765000007</v>
      </c>
      <c r="S62" s="53">
        <v>111</v>
      </c>
    </row>
    <row r="63" spans="1:19" s="5" customFormat="1" ht="51" customHeight="1" thickBot="1" x14ac:dyDescent="0.25">
      <c r="A63" s="212" t="s">
        <v>173</v>
      </c>
      <c r="B63" s="213"/>
      <c r="C63" s="213"/>
      <c r="D63" s="213"/>
      <c r="E63" s="213"/>
      <c r="F63" s="214"/>
      <c r="G63" s="215"/>
      <c r="H63" s="215"/>
      <c r="I63" s="216"/>
      <c r="J63" s="215"/>
      <c r="K63" s="215"/>
      <c r="L63" s="215"/>
      <c r="M63" s="215"/>
      <c r="N63" s="215"/>
      <c r="O63" s="215"/>
      <c r="P63" s="215"/>
      <c r="Q63" s="215"/>
      <c r="R63" s="215"/>
      <c r="S63" s="217"/>
    </row>
    <row r="64" spans="1:19" s="5" customFormat="1" ht="54" customHeight="1" x14ac:dyDescent="0.2">
      <c r="A64" s="45">
        <v>41</v>
      </c>
      <c r="B64" s="44" t="s">
        <v>38</v>
      </c>
      <c r="C64" s="45" t="s">
        <v>161</v>
      </c>
      <c r="D64" s="69" t="s">
        <v>186</v>
      </c>
      <c r="E64" s="45" t="s">
        <v>25</v>
      </c>
      <c r="F64" s="48">
        <v>75000</v>
      </c>
      <c r="G64" s="48">
        <v>6309.38</v>
      </c>
      <c r="H64" s="48">
        <v>25</v>
      </c>
      <c r="I64" s="49">
        <f>+F64*2.87%</f>
        <v>2152.5</v>
      </c>
      <c r="J64" s="42">
        <f>+F64*7.1%</f>
        <v>5324.9999999999991</v>
      </c>
      <c r="K64" s="50">
        <f>44548*1.1%</f>
        <v>490.02800000000008</v>
      </c>
      <c r="L64" s="42">
        <v>2280</v>
      </c>
      <c r="M64" s="51">
        <f>+F64*7.09%</f>
        <v>5317.5</v>
      </c>
      <c r="N64" s="51">
        <v>0</v>
      </c>
      <c r="O64" s="11">
        <f t="shared" si="6"/>
        <v>15565.027999999998</v>
      </c>
      <c r="P64" s="52">
        <f>+I64+L64</f>
        <v>4432.5</v>
      </c>
      <c r="Q64" s="11">
        <f t="shared" si="7"/>
        <v>11132.527999999998</v>
      </c>
      <c r="R64" s="41">
        <f t="shared" si="1"/>
        <v>64233.120000000003</v>
      </c>
      <c r="S64" s="53">
        <v>111</v>
      </c>
    </row>
    <row r="65" spans="1:19" s="5" customFormat="1" ht="51" customHeight="1" x14ac:dyDescent="0.2">
      <c r="A65" s="45">
        <v>42</v>
      </c>
      <c r="B65" s="55" t="s">
        <v>46</v>
      </c>
      <c r="C65" s="70" t="s">
        <v>161</v>
      </c>
      <c r="D65" s="56" t="s">
        <v>116</v>
      </c>
      <c r="E65" s="57" t="s">
        <v>25</v>
      </c>
      <c r="F65" s="54">
        <v>45000</v>
      </c>
      <c r="G65" s="48">
        <v>1148.33</v>
      </c>
      <c r="H65" s="48">
        <v>25</v>
      </c>
      <c r="I65" s="49">
        <f>+F65*2.87%</f>
        <v>1291.5</v>
      </c>
      <c r="J65" s="42">
        <f>+F65*7.1%</f>
        <v>3194.9999999999995</v>
      </c>
      <c r="K65" s="50">
        <f>44548*1.1%</f>
        <v>490.02800000000008</v>
      </c>
      <c r="L65" s="42">
        <v>1368</v>
      </c>
      <c r="M65" s="51">
        <f>+F65*7.09%</f>
        <v>3190.5</v>
      </c>
      <c r="N65" s="51">
        <v>0</v>
      </c>
      <c r="O65" s="11">
        <f t="shared" si="6"/>
        <v>9535.0280000000002</v>
      </c>
      <c r="P65" s="52">
        <f>+I65+L65</f>
        <v>2659.5</v>
      </c>
      <c r="Q65" s="11">
        <f t="shared" si="7"/>
        <v>6875.5280000000002</v>
      </c>
      <c r="R65" s="41">
        <f t="shared" si="1"/>
        <v>41167.17</v>
      </c>
      <c r="S65" s="53">
        <v>111</v>
      </c>
    </row>
    <row r="66" spans="1:19" s="5" customFormat="1" ht="51" customHeight="1" x14ac:dyDescent="0.2">
      <c r="A66" s="218" t="s">
        <v>152</v>
      </c>
      <c r="B66" s="218"/>
      <c r="C66" s="218"/>
      <c r="D66" s="218"/>
      <c r="E66" s="218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20"/>
    </row>
    <row r="67" spans="1:19" s="5" customFormat="1" ht="51" customHeight="1" x14ac:dyDescent="0.2">
      <c r="A67" s="61">
        <v>43</v>
      </c>
      <c r="B67" s="59" t="s">
        <v>84</v>
      </c>
      <c r="C67" s="61" t="s">
        <v>152</v>
      </c>
      <c r="D67" s="60" t="s">
        <v>187</v>
      </c>
      <c r="E67" s="61" t="s">
        <v>25</v>
      </c>
      <c r="F67" s="62">
        <v>180000</v>
      </c>
      <c r="G67" s="63">
        <v>30978.58</v>
      </c>
      <c r="H67" s="63">
        <v>25</v>
      </c>
      <c r="I67" s="49">
        <f t="shared" ref="I67:I72" si="12">+F67*2.87%</f>
        <v>5166</v>
      </c>
      <c r="J67" s="64">
        <f t="shared" ref="J67:J72" si="13">+F67*7.1%</f>
        <v>12779.999999999998</v>
      </c>
      <c r="K67" s="65">
        <f>44548*1.1%</f>
        <v>490.02800000000008</v>
      </c>
      <c r="L67" s="64">
        <v>3385.65</v>
      </c>
      <c r="M67" s="66">
        <f>111370*7.09%</f>
        <v>7896.1330000000007</v>
      </c>
      <c r="N67" s="66">
        <v>1865.52</v>
      </c>
      <c r="O67" s="11">
        <f t="shared" si="6"/>
        <v>31583.331000000002</v>
      </c>
      <c r="P67" s="67">
        <f t="shared" ref="P67:P72" si="14">+I67+L67</f>
        <v>8551.65</v>
      </c>
      <c r="Q67" s="11">
        <f t="shared" si="7"/>
        <v>21166.161</v>
      </c>
      <c r="R67" s="41">
        <f t="shared" si="1"/>
        <v>138579.25000000003</v>
      </c>
      <c r="S67" s="68">
        <v>111</v>
      </c>
    </row>
    <row r="68" spans="1:19" s="5" customFormat="1" ht="51" customHeight="1" x14ac:dyDescent="0.2">
      <c r="A68" s="61">
        <v>44</v>
      </c>
      <c r="B68" s="44" t="s">
        <v>47</v>
      </c>
      <c r="C68" s="45" t="s">
        <v>152</v>
      </c>
      <c r="D68" s="47" t="s">
        <v>191</v>
      </c>
      <c r="E68" s="45" t="s">
        <v>25</v>
      </c>
      <c r="F68" s="54">
        <v>45000</v>
      </c>
      <c r="G68" s="48">
        <v>1148.33</v>
      </c>
      <c r="H68" s="48">
        <v>25</v>
      </c>
      <c r="I68" s="49">
        <f t="shared" si="12"/>
        <v>1291.5</v>
      </c>
      <c r="J68" s="42">
        <f t="shared" si="13"/>
        <v>3194.9999999999995</v>
      </c>
      <c r="K68" s="50">
        <f>+F68*1.1%</f>
        <v>495.00000000000006</v>
      </c>
      <c r="L68" s="42">
        <v>1368</v>
      </c>
      <c r="M68" s="51">
        <f>+F68*7.09%</f>
        <v>3190.5</v>
      </c>
      <c r="N68" s="51">
        <v>0</v>
      </c>
      <c r="O68" s="11">
        <f t="shared" si="6"/>
        <v>9540</v>
      </c>
      <c r="P68" s="52">
        <f t="shared" si="14"/>
        <v>2659.5</v>
      </c>
      <c r="Q68" s="11">
        <f t="shared" si="7"/>
        <v>6880.5</v>
      </c>
      <c r="R68" s="41">
        <f t="shared" si="1"/>
        <v>41167.17</v>
      </c>
      <c r="S68" s="53">
        <v>111</v>
      </c>
    </row>
    <row r="69" spans="1:19" s="5" customFormat="1" ht="51" customHeight="1" x14ac:dyDescent="0.2">
      <c r="A69" s="61">
        <v>45</v>
      </c>
      <c r="B69" s="44" t="s">
        <v>35</v>
      </c>
      <c r="C69" s="45" t="s">
        <v>152</v>
      </c>
      <c r="D69" s="47" t="s">
        <v>188</v>
      </c>
      <c r="E69" s="45" t="s">
        <v>25</v>
      </c>
      <c r="F69" s="54">
        <v>123250</v>
      </c>
      <c r="G69" s="48">
        <v>17431.45</v>
      </c>
      <c r="H69" s="48">
        <v>25</v>
      </c>
      <c r="I69" s="49">
        <f t="shared" si="12"/>
        <v>3537.2750000000001</v>
      </c>
      <c r="J69" s="42">
        <f t="shared" si="13"/>
        <v>8750.75</v>
      </c>
      <c r="K69" s="50">
        <f>44548*1.1%</f>
        <v>490.02800000000008</v>
      </c>
      <c r="L69" s="42">
        <v>3385.65</v>
      </c>
      <c r="M69" s="51">
        <f>+F69*7.09%</f>
        <v>8738.4250000000011</v>
      </c>
      <c r="N69" s="51">
        <v>3838.76</v>
      </c>
      <c r="O69" s="11">
        <f>SUM(I69:N69)-
2906</f>
        <v>25834.887999999999</v>
      </c>
      <c r="P69" s="52">
        <f>+I69+L69</f>
        <v>6922.9250000000002</v>
      </c>
      <c r="Q69" s="11">
        <f t="shared" si="7"/>
        <v>17979.203000000001</v>
      </c>
      <c r="R69" s="41">
        <f t="shared" si="1"/>
        <v>95031.865000000005</v>
      </c>
      <c r="S69" s="53">
        <v>111</v>
      </c>
    </row>
    <row r="70" spans="1:19" s="5" customFormat="1" ht="51" customHeight="1" x14ac:dyDescent="0.2">
      <c r="A70" s="61">
        <v>46</v>
      </c>
      <c r="B70" s="44" t="s">
        <v>66</v>
      </c>
      <c r="C70" s="45" t="s">
        <v>152</v>
      </c>
      <c r="D70" s="47" t="s">
        <v>120</v>
      </c>
      <c r="E70" s="45" t="s">
        <v>25</v>
      </c>
      <c r="F70" s="54">
        <v>84875.16</v>
      </c>
      <c r="G70" s="48">
        <v>8314.44</v>
      </c>
      <c r="H70" s="48">
        <v>25</v>
      </c>
      <c r="I70" s="49">
        <f t="shared" si="12"/>
        <v>2435.9170920000001</v>
      </c>
      <c r="J70" s="42">
        <f t="shared" si="13"/>
        <v>6026.1363599999995</v>
      </c>
      <c r="K70" s="50">
        <f>44548*1.1%</f>
        <v>490.02800000000008</v>
      </c>
      <c r="L70" s="42">
        <v>2580.1999999999998</v>
      </c>
      <c r="M70" s="51">
        <f>+F70*7.09%</f>
        <v>6017.6488440000003</v>
      </c>
      <c r="N70" s="51">
        <v>932.76</v>
      </c>
      <c r="O70" s="11">
        <f t="shared" si="6"/>
        <v>18482.690295999997</v>
      </c>
      <c r="P70" s="52">
        <f t="shared" si="14"/>
        <v>5016.1170920000004</v>
      </c>
      <c r="Q70" s="11">
        <f t="shared" si="7"/>
        <v>12533.813204</v>
      </c>
      <c r="R70" s="41">
        <f t="shared" si="1"/>
        <v>70586.842908000006</v>
      </c>
      <c r="S70" s="53">
        <v>111</v>
      </c>
    </row>
    <row r="71" spans="1:19" s="5" customFormat="1" ht="51" customHeight="1" x14ac:dyDescent="0.2">
      <c r="A71" s="61">
        <v>47</v>
      </c>
      <c r="B71" s="44" t="s">
        <v>43</v>
      </c>
      <c r="C71" s="45" t="s">
        <v>152</v>
      </c>
      <c r="D71" s="47" t="s">
        <v>190</v>
      </c>
      <c r="E71" s="45" t="s">
        <v>25</v>
      </c>
      <c r="F71" s="54">
        <v>85000</v>
      </c>
      <c r="G71" s="48">
        <v>8576.99</v>
      </c>
      <c r="H71" s="48">
        <v>25</v>
      </c>
      <c r="I71" s="49">
        <f t="shared" si="12"/>
        <v>2439.5</v>
      </c>
      <c r="J71" s="42">
        <f t="shared" si="13"/>
        <v>6034.9999999999991</v>
      </c>
      <c r="K71" s="50">
        <f>44548*1.1%</f>
        <v>490.02800000000008</v>
      </c>
      <c r="L71" s="42">
        <v>2564</v>
      </c>
      <c r="M71" s="51">
        <f>+F71*7.09%</f>
        <v>6026.5</v>
      </c>
      <c r="N71" s="51">
        <v>0</v>
      </c>
      <c r="O71" s="11">
        <f t="shared" si="6"/>
        <v>17555.027999999998</v>
      </c>
      <c r="P71" s="52">
        <f t="shared" si="14"/>
        <v>5003.5</v>
      </c>
      <c r="Q71" s="11">
        <f t="shared" si="7"/>
        <v>12551.527999999998</v>
      </c>
      <c r="R71" s="41">
        <f t="shared" si="1"/>
        <v>71394.509999999995</v>
      </c>
      <c r="S71" s="53">
        <v>111</v>
      </c>
    </row>
    <row r="72" spans="1:19" s="5" customFormat="1" ht="51" customHeight="1" thickBot="1" x14ac:dyDescent="0.25">
      <c r="A72" s="61">
        <v>48</v>
      </c>
      <c r="B72" s="44" t="s">
        <v>40</v>
      </c>
      <c r="C72" s="45" t="s">
        <v>152</v>
      </c>
      <c r="D72" s="47" t="s">
        <v>119</v>
      </c>
      <c r="E72" s="45" t="s">
        <v>25</v>
      </c>
      <c r="F72" s="54">
        <v>35000</v>
      </c>
      <c r="G72" s="48">
        <v>0</v>
      </c>
      <c r="H72" s="48">
        <v>25</v>
      </c>
      <c r="I72" s="49">
        <f t="shared" si="12"/>
        <v>1004.5</v>
      </c>
      <c r="J72" s="42">
        <f t="shared" si="13"/>
        <v>2485</v>
      </c>
      <c r="K72" s="50">
        <f>+F72*1.1%</f>
        <v>385.00000000000006</v>
      </c>
      <c r="L72" s="42">
        <v>1084</v>
      </c>
      <c r="M72" s="51">
        <f>+F72*7.09%</f>
        <v>2481.5</v>
      </c>
      <c r="N72" s="51">
        <f>775-25</f>
        <v>750</v>
      </c>
      <c r="O72" s="11">
        <f>SUM(I72:N72)-750</f>
        <v>7440</v>
      </c>
      <c r="P72" s="52">
        <f t="shared" si="14"/>
        <v>2088.5</v>
      </c>
      <c r="Q72" s="11">
        <f t="shared" si="7"/>
        <v>5351.5</v>
      </c>
      <c r="R72" s="41">
        <f t="shared" si="1"/>
        <v>32136.5</v>
      </c>
      <c r="S72" s="53">
        <v>111</v>
      </c>
    </row>
    <row r="73" spans="1:19" s="5" customFormat="1" ht="51" customHeight="1" thickBot="1" x14ac:dyDescent="0.25">
      <c r="A73" s="212" t="s">
        <v>153</v>
      </c>
      <c r="B73" s="213"/>
      <c r="C73" s="213"/>
      <c r="D73" s="213"/>
      <c r="E73" s="213"/>
      <c r="F73" s="221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20"/>
    </row>
    <row r="74" spans="1:19" s="5" customFormat="1" ht="51" customHeight="1" x14ac:dyDescent="0.2">
      <c r="A74" s="45">
        <v>49</v>
      </c>
      <c r="B74" s="44" t="s">
        <v>42</v>
      </c>
      <c r="C74" s="45" t="s">
        <v>153</v>
      </c>
      <c r="D74" s="47" t="s">
        <v>167</v>
      </c>
      <c r="E74" s="45" t="s">
        <v>25</v>
      </c>
      <c r="F74" s="62">
        <v>185000</v>
      </c>
      <c r="G74" s="63">
        <v>32659.08</v>
      </c>
      <c r="H74" s="63">
        <v>25</v>
      </c>
      <c r="I74" s="49">
        <f>+F74*2.87%</f>
        <v>5309.5</v>
      </c>
      <c r="J74" s="64">
        <f>+F74*7.1%</f>
        <v>13134.999999999998</v>
      </c>
      <c r="K74" s="65">
        <f>44548*1.1%</f>
        <v>490.02800000000008</v>
      </c>
      <c r="L74" s="64">
        <v>3385.65</v>
      </c>
      <c r="M74" s="66">
        <f>111370*7.09%</f>
        <v>7896.1330000000007</v>
      </c>
      <c r="N74" s="66">
        <v>0</v>
      </c>
      <c r="O74" s="11">
        <f t="shared" si="6"/>
        <v>30216.311000000002</v>
      </c>
      <c r="P74" s="67">
        <f>+I74+L74</f>
        <v>8695.15</v>
      </c>
      <c r="Q74" s="11">
        <f t="shared" si="7"/>
        <v>21521.161</v>
      </c>
      <c r="R74" s="41">
        <f t="shared" si="1"/>
        <v>143620.77000000002</v>
      </c>
      <c r="S74" s="68">
        <v>111</v>
      </c>
    </row>
    <row r="75" spans="1:19" s="5" customFormat="1" ht="51" customHeight="1" x14ac:dyDescent="0.2">
      <c r="A75" s="45">
        <v>50</v>
      </c>
      <c r="B75" s="44" t="s">
        <v>64</v>
      </c>
      <c r="C75" s="45" t="s">
        <v>153</v>
      </c>
      <c r="D75" s="47" t="s">
        <v>116</v>
      </c>
      <c r="E75" s="71" t="s">
        <v>25</v>
      </c>
      <c r="F75" s="49">
        <v>65966.28</v>
      </c>
      <c r="G75" s="49">
        <v>4422.8599999999997</v>
      </c>
      <c r="H75" s="49">
        <v>25</v>
      </c>
      <c r="I75" s="49">
        <f>+F75*2.87%</f>
        <v>1893.2322360000001</v>
      </c>
      <c r="J75" s="49">
        <f>+F75*7.1%</f>
        <v>4683.6058799999992</v>
      </c>
      <c r="K75" s="50">
        <f>44548*1.1%</f>
        <v>490.02800000000008</v>
      </c>
      <c r="L75" s="42">
        <v>2005.37</v>
      </c>
      <c r="M75" s="51">
        <f>+F75*7.09%</f>
        <v>4677.0092519999998</v>
      </c>
      <c r="N75" s="51">
        <v>932.76</v>
      </c>
      <c r="O75" s="11">
        <f t="shared" si="6"/>
        <v>14682.005368</v>
      </c>
      <c r="P75" s="52">
        <f>+I75+L75</f>
        <v>3898.6022359999997</v>
      </c>
      <c r="Q75" s="11">
        <f t="shared" si="7"/>
        <v>9850.6431319999992</v>
      </c>
      <c r="R75" s="41">
        <f t="shared" si="1"/>
        <v>56687.057763999997</v>
      </c>
      <c r="S75" s="53">
        <v>111</v>
      </c>
    </row>
    <row r="76" spans="1:19" s="5" customFormat="1" ht="51" customHeight="1" x14ac:dyDescent="0.2">
      <c r="A76" s="207" t="s">
        <v>154</v>
      </c>
      <c r="B76" s="207"/>
      <c r="C76" s="207"/>
      <c r="D76" s="207"/>
      <c r="E76" s="204"/>
      <c r="F76" s="211"/>
      <c r="G76" s="211"/>
      <c r="H76" s="211"/>
      <c r="I76" s="211"/>
      <c r="J76" s="211"/>
      <c r="K76" s="206"/>
      <c r="L76" s="207"/>
      <c r="M76" s="207"/>
      <c r="N76" s="207"/>
      <c r="O76" s="207"/>
      <c r="P76" s="207"/>
      <c r="Q76" s="207"/>
      <c r="R76" s="207"/>
      <c r="S76" s="207"/>
    </row>
    <row r="77" spans="1:19" s="5" customFormat="1" ht="51" customHeight="1" x14ac:dyDescent="0.2">
      <c r="A77" s="45">
        <v>51</v>
      </c>
      <c r="B77" s="44" t="s">
        <v>80</v>
      </c>
      <c r="C77" s="45" t="s">
        <v>153</v>
      </c>
      <c r="D77" s="47" t="s">
        <v>206</v>
      </c>
      <c r="E77" s="71" t="s">
        <v>25</v>
      </c>
      <c r="F77" s="49">
        <v>47000</v>
      </c>
      <c r="G77" s="49">
        <v>1430.6</v>
      </c>
      <c r="H77" s="49">
        <v>25</v>
      </c>
      <c r="I77" s="49">
        <f>+F77*2.87%</f>
        <v>1348.9</v>
      </c>
      <c r="J77" s="49">
        <f>+F77*7.1%</f>
        <v>3336.9999999999995</v>
      </c>
      <c r="K77" s="50">
        <f>44548*1.1%</f>
        <v>490.02800000000008</v>
      </c>
      <c r="L77" s="42">
        <v>1428.8</v>
      </c>
      <c r="M77" s="51">
        <f>+F77*7.09%</f>
        <v>3332.3</v>
      </c>
      <c r="N77" s="51">
        <v>0</v>
      </c>
      <c r="O77" s="11">
        <f t="shared" si="6"/>
        <v>9937.0280000000002</v>
      </c>
      <c r="P77" s="52">
        <f>+I77+L77</f>
        <v>2777.7</v>
      </c>
      <c r="Q77" s="11">
        <f t="shared" si="7"/>
        <v>7159.3279999999995</v>
      </c>
      <c r="R77" s="41">
        <f t="shared" si="1"/>
        <v>42766.700000000004</v>
      </c>
      <c r="S77" s="53">
        <v>111</v>
      </c>
    </row>
    <row r="78" spans="1:19" s="5" customFormat="1" ht="51" customHeight="1" x14ac:dyDescent="0.2">
      <c r="A78" s="70">
        <v>52</v>
      </c>
      <c r="B78" s="72" t="s">
        <v>78</v>
      </c>
      <c r="C78" s="70" t="s">
        <v>153</v>
      </c>
      <c r="D78" s="73" t="s">
        <v>155</v>
      </c>
      <c r="E78" s="74" t="s">
        <v>25</v>
      </c>
      <c r="F78" s="75">
        <v>21313.17</v>
      </c>
      <c r="G78" s="75">
        <v>0</v>
      </c>
      <c r="H78" s="75">
        <v>25</v>
      </c>
      <c r="I78" s="49">
        <f>+F78*2.87%</f>
        <v>611.68797899999993</v>
      </c>
      <c r="J78" s="75">
        <f>+F78*7.1%</f>
        <v>1513.2350699999997</v>
      </c>
      <c r="K78" s="50">
        <f>+F78*1.1%</f>
        <v>234.44487000000001</v>
      </c>
      <c r="L78" s="42">
        <v>647.91999999999996</v>
      </c>
      <c r="M78" s="51">
        <f>+F78*7.09%</f>
        <v>1511.1037529999999</v>
      </c>
      <c r="N78" s="51">
        <v>932.76</v>
      </c>
      <c r="O78" s="11">
        <f t="shared" si="6"/>
        <v>5451.151672</v>
      </c>
      <c r="P78" s="52">
        <f>+I78+L78</f>
        <v>1259.6079789999999</v>
      </c>
      <c r="Q78" s="11">
        <f t="shared" si="7"/>
        <v>3258.7836929999994</v>
      </c>
      <c r="R78" s="41">
        <f t="shared" si="1"/>
        <v>19095.802021</v>
      </c>
      <c r="S78" s="53">
        <v>111</v>
      </c>
    </row>
    <row r="79" spans="1:19" s="5" customFormat="1" ht="51" customHeight="1" x14ac:dyDescent="0.2">
      <c r="A79" s="205" t="s">
        <v>159</v>
      </c>
      <c r="B79" s="205"/>
      <c r="C79" s="205"/>
      <c r="D79" s="205"/>
      <c r="E79" s="205"/>
      <c r="F79" s="205"/>
      <c r="G79" s="205"/>
      <c r="H79" s="205"/>
      <c r="I79" s="205"/>
      <c r="J79" s="205"/>
      <c r="K79" s="206"/>
      <c r="L79" s="207"/>
      <c r="M79" s="207"/>
      <c r="N79" s="207"/>
      <c r="O79" s="207"/>
      <c r="P79" s="207"/>
      <c r="Q79" s="207"/>
      <c r="R79" s="207"/>
      <c r="S79" s="207"/>
    </row>
    <row r="80" spans="1:19" s="5" customFormat="1" ht="51" customHeight="1" x14ac:dyDescent="0.2">
      <c r="A80" s="58">
        <v>53</v>
      </c>
      <c r="B80" s="59" t="s">
        <v>57</v>
      </c>
      <c r="C80" s="61" t="s">
        <v>153</v>
      </c>
      <c r="D80" s="76" t="s">
        <v>127</v>
      </c>
      <c r="E80" s="61" t="s">
        <v>25</v>
      </c>
      <c r="F80" s="63">
        <v>72355.69</v>
      </c>
      <c r="G80" s="63">
        <v>5811.77</v>
      </c>
      <c r="H80" s="63">
        <v>25</v>
      </c>
      <c r="I80" s="49">
        <f>+F80*2.87%</f>
        <v>2076.608303</v>
      </c>
      <c r="J80" s="64">
        <f>+F80*7.1%</f>
        <v>5137.2539900000002</v>
      </c>
      <c r="K80" s="50">
        <f>44548*1.1%</f>
        <v>490.02800000000008</v>
      </c>
      <c r="L80" s="42">
        <v>2199.61</v>
      </c>
      <c r="M80" s="51">
        <f>+F80*7.09%</f>
        <v>5130.0184210000007</v>
      </c>
      <c r="N80" s="51">
        <v>0</v>
      </c>
      <c r="O80" s="11">
        <f t="shared" si="6"/>
        <v>15033.518714000002</v>
      </c>
      <c r="P80" s="52">
        <f>+I80+L80</f>
        <v>4276.2183029999997</v>
      </c>
      <c r="Q80" s="11">
        <f t="shared" si="7"/>
        <v>10757.300411</v>
      </c>
      <c r="R80" s="41">
        <f t="shared" si="1"/>
        <v>62242.701696999997</v>
      </c>
      <c r="S80" s="53">
        <v>111</v>
      </c>
    </row>
    <row r="81" spans="1:19" s="5" customFormat="1" ht="51" customHeight="1" x14ac:dyDescent="0.2">
      <c r="A81" s="58">
        <v>54</v>
      </c>
      <c r="B81" s="44" t="s">
        <v>34</v>
      </c>
      <c r="C81" s="45" t="s">
        <v>153</v>
      </c>
      <c r="D81" s="47" t="s">
        <v>115</v>
      </c>
      <c r="E81" s="77" t="s">
        <v>25</v>
      </c>
      <c r="F81" s="49">
        <v>37000</v>
      </c>
      <c r="G81" s="49">
        <v>19.25</v>
      </c>
      <c r="H81" s="49">
        <v>25</v>
      </c>
      <c r="I81" s="49">
        <f>+F81*2.87%</f>
        <v>1061.9000000000001</v>
      </c>
      <c r="J81" s="42">
        <f>+F81*7.1%</f>
        <v>2626.9999999999995</v>
      </c>
      <c r="K81" s="50">
        <f>+F81*1.1%</f>
        <v>407.00000000000006</v>
      </c>
      <c r="L81" s="42">
        <v>1124.8</v>
      </c>
      <c r="M81" s="51">
        <f>+F81*7.09%</f>
        <v>2623.3</v>
      </c>
      <c r="N81" s="51">
        <v>0</v>
      </c>
      <c r="O81" s="11">
        <f t="shared" si="6"/>
        <v>7844</v>
      </c>
      <c r="P81" s="52">
        <f>+I81+L81</f>
        <v>2186.6999999999998</v>
      </c>
      <c r="Q81" s="11">
        <f t="shared" si="7"/>
        <v>5657.2999999999993</v>
      </c>
      <c r="R81" s="41">
        <f t="shared" ref="R81:R114" si="15">+F81-P81-G81-H81-N81</f>
        <v>34769.050000000003</v>
      </c>
      <c r="S81" s="53">
        <v>111</v>
      </c>
    </row>
    <row r="82" spans="1:19" s="5" customFormat="1" ht="51" customHeight="1" x14ac:dyDescent="0.2">
      <c r="A82" s="58">
        <v>55</v>
      </c>
      <c r="B82" s="44" t="s">
        <v>88</v>
      </c>
      <c r="C82" s="45" t="s">
        <v>153</v>
      </c>
      <c r="D82" s="78" t="s">
        <v>116</v>
      </c>
      <c r="E82" s="71" t="s">
        <v>25</v>
      </c>
      <c r="F82" s="49">
        <v>37000</v>
      </c>
      <c r="G82" s="49">
        <v>19.25</v>
      </c>
      <c r="H82" s="49">
        <v>25</v>
      </c>
      <c r="I82" s="49">
        <f>+F82*2.87%</f>
        <v>1061.9000000000001</v>
      </c>
      <c r="J82" s="64">
        <f>+F82*7.1%</f>
        <v>2626.9999999999995</v>
      </c>
      <c r="K82" s="65">
        <f>+F82*1.1%</f>
        <v>407.00000000000006</v>
      </c>
      <c r="L82" s="42">
        <v>1124.8</v>
      </c>
      <c r="M82" s="51">
        <f>+F82*7.09%</f>
        <v>2623.3</v>
      </c>
      <c r="N82" s="51">
        <v>0</v>
      </c>
      <c r="O82" s="11">
        <f t="shared" si="6"/>
        <v>7844</v>
      </c>
      <c r="P82" s="52">
        <f>+I82+L82</f>
        <v>2186.6999999999998</v>
      </c>
      <c r="Q82" s="11">
        <f t="shared" si="7"/>
        <v>5657.2999999999993</v>
      </c>
      <c r="R82" s="41">
        <f t="shared" si="15"/>
        <v>34769.050000000003</v>
      </c>
      <c r="S82" s="53">
        <v>111</v>
      </c>
    </row>
    <row r="83" spans="1:19" s="5" customFormat="1" ht="51" customHeight="1" x14ac:dyDescent="0.2">
      <c r="A83" s="58">
        <v>56</v>
      </c>
      <c r="B83" s="44" t="s">
        <v>89</v>
      </c>
      <c r="C83" s="45" t="s">
        <v>153</v>
      </c>
      <c r="D83" s="79" t="s">
        <v>116</v>
      </c>
      <c r="E83" s="45" t="s">
        <v>25</v>
      </c>
      <c r="F83" s="48">
        <v>37000</v>
      </c>
      <c r="G83" s="48">
        <v>19.25</v>
      </c>
      <c r="H83" s="48">
        <v>25</v>
      </c>
      <c r="I83" s="49">
        <f>+F83*2.87%</f>
        <v>1061.9000000000001</v>
      </c>
      <c r="J83" s="42">
        <f>+F83*7.1%</f>
        <v>2626.9999999999995</v>
      </c>
      <c r="K83" s="50">
        <f>+F83*1.1%</f>
        <v>407.00000000000006</v>
      </c>
      <c r="L83" s="42">
        <v>1124.8</v>
      </c>
      <c r="M83" s="51">
        <f>+F83*7.09%</f>
        <v>2623.3</v>
      </c>
      <c r="N83" s="51">
        <v>0</v>
      </c>
      <c r="O83" s="11">
        <f t="shared" si="6"/>
        <v>7844</v>
      </c>
      <c r="P83" s="52">
        <f>+I83+L83</f>
        <v>2186.6999999999998</v>
      </c>
      <c r="Q83" s="11">
        <f t="shared" si="7"/>
        <v>5657.2999999999993</v>
      </c>
      <c r="R83" s="41">
        <f t="shared" si="15"/>
        <v>34769.050000000003</v>
      </c>
      <c r="S83" s="53">
        <v>111</v>
      </c>
    </row>
    <row r="84" spans="1:19" s="5" customFormat="1" ht="51" customHeight="1" x14ac:dyDescent="0.2">
      <c r="A84" s="207" t="s">
        <v>157</v>
      </c>
      <c r="B84" s="207"/>
      <c r="C84" s="207"/>
      <c r="D84" s="207"/>
      <c r="E84" s="204"/>
      <c r="F84" s="205"/>
      <c r="G84" s="205"/>
      <c r="H84" s="205"/>
      <c r="I84" s="205"/>
      <c r="J84" s="205"/>
      <c r="K84" s="206"/>
      <c r="L84" s="207"/>
      <c r="M84" s="207"/>
      <c r="N84" s="207"/>
      <c r="O84" s="207"/>
      <c r="P84" s="207"/>
      <c r="Q84" s="207"/>
      <c r="R84" s="207"/>
      <c r="S84" s="207"/>
    </row>
    <row r="85" spans="1:19" s="5" customFormat="1" ht="51" customHeight="1" x14ac:dyDescent="0.2">
      <c r="A85" s="43">
        <v>57</v>
      </c>
      <c r="B85" s="80" t="s">
        <v>41</v>
      </c>
      <c r="C85" s="45" t="s">
        <v>153</v>
      </c>
      <c r="D85" s="47" t="s">
        <v>189</v>
      </c>
      <c r="E85" s="45" t="s">
        <v>25</v>
      </c>
      <c r="F85" s="63">
        <v>35000</v>
      </c>
      <c r="G85" s="63">
        <v>0</v>
      </c>
      <c r="H85" s="63">
        <v>25</v>
      </c>
      <c r="I85" s="49">
        <f>+F85*2.87%</f>
        <v>1004.5</v>
      </c>
      <c r="J85" s="64">
        <f>+F85*7.1%</f>
        <v>2485</v>
      </c>
      <c r="K85" s="50">
        <f>+F85*1.1%</f>
        <v>385.00000000000006</v>
      </c>
      <c r="L85" s="42">
        <v>1064</v>
      </c>
      <c r="M85" s="51">
        <f>+F85*7.09%</f>
        <v>2481.5</v>
      </c>
      <c r="N85" s="51">
        <v>932.76</v>
      </c>
      <c r="O85" s="11">
        <f t="shared" si="6"/>
        <v>8352.76</v>
      </c>
      <c r="P85" s="52">
        <f>+I85+L85</f>
        <v>2068.5</v>
      </c>
      <c r="Q85" s="11">
        <f t="shared" si="7"/>
        <v>5351.5</v>
      </c>
      <c r="R85" s="41">
        <f t="shared" si="15"/>
        <v>31973.74</v>
      </c>
      <c r="S85" s="53">
        <v>111</v>
      </c>
    </row>
    <row r="86" spans="1:19" s="5" customFormat="1" ht="51" customHeight="1" x14ac:dyDescent="0.2">
      <c r="A86" s="43">
        <v>58</v>
      </c>
      <c r="B86" s="80" t="s">
        <v>48</v>
      </c>
      <c r="C86" s="45" t="s">
        <v>153</v>
      </c>
      <c r="D86" s="47" t="s">
        <v>123</v>
      </c>
      <c r="E86" s="45" t="s">
        <v>25</v>
      </c>
      <c r="F86" s="48">
        <v>17004.580000000002</v>
      </c>
      <c r="G86" s="48">
        <v>0</v>
      </c>
      <c r="H86" s="48">
        <v>25</v>
      </c>
      <c r="I86" s="49">
        <f>+F86*2.87%</f>
        <v>488.03144600000007</v>
      </c>
      <c r="J86" s="42">
        <f>+F86*7.1%</f>
        <v>1207.32518</v>
      </c>
      <c r="K86" s="50">
        <f>+F86*1.1%</f>
        <v>187.05038000000005</v>
      </c>
      <c r="L86" s="42">
        <v>516.94000000000005</v>
      </c>
      <c r="M86" s="51">
        <f>+F86*7.09%</f>
        <v>1205.6247220000002</v>
      </c>
      <c r="N86" s="51">
        <v>0</v>
      </c>
      <c r="O86" s="11">
        <f t="shared" si="6"/>
        <v>3604.9717280000004</v>
      </c>
      <c r="P86" s="52">
        <f>+I86+L86</f>
        <v>1004.9714460000001</v>
      </c>
      <c r="Q86" s="11">
        <f t="shared" si="7"/>
        <v>2600.0002820000004</v>
      </c>
      <c r="R86" s="41">
        <f t="shared" si="15"/>
        <v>15974.608554000002</v>
      </c>
      <c r="S86" s="53">
        <v>111</v>
      </c>
    </row>
    <row r="87" spans="1:19" s="5" customFormat="1" ht="51" customHeight="1" x14ac:dyDescent="0.2">
      <c r="A87" s="207" t="s">
        <v>156</v>
      </c>
      <c r="B87" s="207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7"/>
      <c r="Q87" s="207"/>
      <c r="R87" s="207"/>
      <c r="S87" s="207"/>
    </row>
    <row r="88" spans="1:19" s="5" customFormat="1" ht="51" customHeight="1" x14ac:dyDescent="0.2">
      <c r="A88" s="43">
        <v>60</v>
      </c>
      <c r="B88" s="44" t="s">
        <v>72</v>
      </c>
      <c r="C88" s="45" t="s">
        <v>153</v>
      </c>
      <c r="D88" s="47" t="s">
        <v>130</v>
      </c>
      <c r="E88" s="45" t="s">
        <v>25</v>
      </c>
      <c r="F88" s="48">
        <v>50629.120000000003</v>
      </c>
      <c r="G88" s="48">
        <v>1942.79</v>
      </c>
      <c r="H88" s="48">
        <v>25</v>
      </c>
      <c r="I88" s="49">
        <f t="shared" ref="I88:I96" si="16">+F88*2.87%</f>
        <v>1453.055744</v>
      </c>
      <c r="J88" s="42">
        <f t="shared" ref="J88:J96" si="17">+F88*7.1%</f>
        <v>3594.66752</v>
      </c>
      <c r="K88" s="50">
        <f>44548*1.1%</f>
        <v>490.02800000000008</v>
      </c>
      <c r="L88" s="42">
        <v>1539.13</v>
      </c>
      <c r="M88" s="51">
        <f t="shared" ref="M88:M96" si="18">+F88*7.09%</f>
        <v>3589.6046080000006</v>
      </c>
      <c r="N88" s="51">
        <v>0</v>
      </c>
      <c r="O88" s="11">
        <f t="shared" si="6"/>
        <v>10666.485872000001</v>
      </c>
      <c r="P88" s="52">
        <f t="shared" ref="P88:P96" si="19">+I88+L88</f>
        <v>2992.1857440000003</v>
      </c>
      <c r="Q88" s="11">
        <f t="shared" si="7"/>
        <v>7674.3001280000008</v>
      </c>
      <c r="R88" s="41">
        <f t="shared" si="15"/>
        <v>45669.144256</v>
      </c>
      <c r="S88" s="53">
        <v>111</v>
      </c>
    </row>
    <row r="89" spans="1:19" s="5" customFormat="1" ht="51" customHeight="1" x14ac:dyDescent="0.2">
      <c r="A89" s="43">
        <v>61</v>
      </c>
      <c r="B89" s="44" t="s">
        <v>54</v>
      </c>
      <c r="C89" s="45" t="s">
        <v>153</v>
      </c>
      <c r="D89" s="47" t="s">
        <v>125</v>
      </c>
      <c r="E89" s="45" t="s">
        <v>25</v>
      </c>
      <c r="F89" s="48">
        <v>33673.78</v>
      </c>
      <c r="G89" s="48">
        <v>0</v>
      </c>
      <c r="H89" s="48">
        <v>25</v>
      </c>
      <c r="I89" s="49">
        <f t="shared" si="16"/>
        <v>966.43748599999992</v>
      </c>
      <c r="J89" s="42">
        <f t="shared" si="17"/>
        <v>2390.8383799999997</v>
      </c>
      <c r="K89" s="50">
        <f t="shared" ref="K89:K96" si="20">+F89*1.1%</f>
        <v>370.41158000000001</v>
      </c>
      <c r="L89" s="42">
        <v>1023.68</v>
      </c>
      <c r="M89" s="51">
        <f t="shared" si="18"/>
        <v>2387.4710020000002</v>
      </c>
      <c r="N89" s="51">
        <v>932.76</v>
      </c>
      <c r="O89" s="11">
        <f t="shared" ref="O89:O114" si="21">SUM(I89:N89)</f>
        <v>8071.5984479999997</v>
      </c>
      <c r="P89" s="52">
        <f t="shared" si="19"/>
        <v>1990.1174859999999</v>
      </c>
      <c r="Q89" s="11">
        <f t="shared" si="7"/>
        <v>5148.7209619999994</v>
      </c>
      <c r="R89" s="41">
        <f t="shared" si="15"/>
        <v>30725.902514000001</v>
      </c>
      <c r="S89" s="53">
        <v>111</v>
      </c>
    </row>
    <row r="90" spans="1:19" s="5" customFormat="1" ht="51" customHeight="1" x14ac:dyDescent="0.2">
      <c r="A90" s="43">
        <f>A89+1</f>
        <v>62</v>
      </c>
      <c r="B90" s="44" t="s">
        <v>60</v>
      </c>
      <c r="C90" s="45" t="s">
        <v>153</v>
      </c>
      <c r="D90" s="47" t="s">
        <v>122</v>
      </c>
      <c r="E90" s="45" t="s">
        <v>25</v>
      </c>
      <c r="F90" s="48">
        <v>35000</v>
      </c>
      <c r="G90" s="48">
        <v>0</v>
      </c>
      <c r="H90" s="48">
        <v>25</v>
      </c>
      <c r="I90" s="49">
        <f t="shared" si="16"/>
        <v>1004.5</v>
      </c>
      <c r="J90" s="42">
        <f t="shared" si="17"/>
        <v>2485</v>
      </c>
      <c r="K90" s="50">
        <f t="shared" si="20"/>
        <v>385.00000000000006</v>
      </c>
      <c r="L90" s="42">
        <v>1064</v>
      </c>
      <c r="M90" s="51">
        <f t="shared" si="18"/>
        <v>2481.5</v>
      </c>
      <c r="N90" s="51">
        <v>0</v>
      </c>
      <c r="O90" s="11">
        <f t="shared" si="21"/>
        <v>7420</v>
      </c>
      <c r="P90" s="52">
        <f t="shared" si="19"/>
        <v>2068.5</v>
      </c>
      <c r="Q90" s="11">
        <f t="shared" ref="Q90:Q115" si="22">+J90+K90+M90</f>
        <v>5351.5</v>
      </c>
      <c r="R90" s="41">
        <f t="shared" si="15"/>
        <v>32906.5</v>
      </c>
      <c r="S90" s="53">
        <v>111</v>
      </c>
    </row>
    <row r="91" spans="1:19" s="5" customFormat="1" ht="51" customHeight="1" x14ac:dyDescent="0.2">
      <c r="A91" s="43">
        <f>A90+1</f>
        <v>63</v>
      </c>
      <c r="B91" s="44" t="s">
        <v>83</v>
      </c>
      <c r="C91" s="45" t="s">
        <v>153</v>
      </c>
      <c r="D91" s="47" t="s">
        <v>122</v>
      </c>
      <c r="E91" s="45" t="s">
        <v>25</v>
      </c>
      <c r="F91" s="48">
        <v>33628.120000000003</v>
      </c>
      <c r="G91" s="48">
        <v>0</v>
      </c>
      <c r="H91" s="48">
        <v>25</v>
      </c>
      <c r="I91" s="49">
        <f t="shared" si="16"/>
        <v>965.12704400000007</v>
      </c>
      <c r="J91" s="42">
        <f t="shared" si="17"/>
        <v>2387.5965200000001</v>
      </c>
      <c r="K91" s="50">
        <f t="shared" si="20"/>
        <v>369.90932000000009</v>
      </c>
      <c r="L91" s="42">
        <v>1022.29</v>
      </c>
      <c r="M91" s="51">
        <f t="shared" si="18"/>
        <v>2384.2337080000002</v>
      </c>
      <c r="N91" s="51">
        <v>0</v>
      </c>
      <c r="O91" s="11">
        <f t="shared" si="21"/>
        <v>7129.1565919999994</v>
      </c>
      <c r="P91" s="52">
        <f t="shared" si="19"/>
        <v>1987.417044</v>
      </c>
      <c r="Q91" s="11">
        <f t="shared" si="22"/>
        <v>5141.7395480000005</v>
      </c>
      <c r="R91" s="41">
        <f t="shared" si="15"/>
        <v>31615.702956000001</v>
      </c>
      <c r="S91" s="53">
        <v>111</v>
      </c>
    </row>
    <row r="92" spans="1:19" s="5" customFormat="1" ht="51" customHeight="1" x14ac:dyDescent="0.2">
      <c r="A92" s="43">
        <f>A91+1</f>
        <v>64</v>
      </c>
      <c r="B92" s="44" t="s">
        <v>45</v>
      </c>
      <c r="C92" s="45" t="s">
        <v>153</v>
      </c>
      <c r="D92" s="47" t="s">
        <v>122</v>
      </c>
      <c r="E92" s="45" t="s">
        <v>25</v>
      </c>
      <c r="F92" s="48">
        <v>30000</v>
      </c>
      <c r="G92" s="48">
        <v>0</v>
      </c>
      <c r="H92" s="48">
        <v>25</v>
      </c>
      <c r="I92" s="49">
        <f t="shared" si="16"/>
        <v>861</v>
      </c>
      <c r="J92" s="42">
        <f t="shared" si="17"/>
        <v>2130</v>
      </c>
      <c r="K92" s="50">
        <f t="shared" si="20"/>
        <v>330.00000000000006</v>
      </c>
      <c r="L92" s="42">
        <v>912</v>
      </c>
      <c r="M92" s="51">
        <f t="shared" si="18"/>
        <v>2127</v>
      </c>
      <c r="N92" s="51">
        <v>0</v>
      </c>
      <c r="O92" s="11">
        <f t="shared" si="21"/>
        <v>6360</v>
      </c>
      <c r="P92" s="52">
        <f t="shared" si="19"/>
        <v>1773</v>
      </c>
      <c r="Q92" s="11">
        <f t="shared" si="22"/>
        <v>4587</v>
      </c>
      <c r="R92" s="41">
        <f t="shared" si="15"/>
        <v>28202</v>
      </c>
      <c r="S92" s="53">
        <v>111</v>
      </c>
    </row>
    <row r="93" spans="1:19" s="5" customFormat="1" ht="51" customHeight="1" x14ac:dyDescent="0.2">
      <c r="A93" s="43">
        <f>A92+1</f>
        <v>65</v>
      </c>
      <c r="B93" s="44" t="s">
        <v>51</v>
      </c>
      <c r="C93" s="45" t="s">
        <v>153</v>
      </c>
      <c r="D93" s="47" t="s">
        <v>122</v>
      </c>
      <c r="E93" s="45" t="s">
        <v>25</v>
      </c>
      <c r="F93" s="48">
        <v>27825</v>
      </c>
      <c r="G93" s="48">
        <v>0</v>
      </c>
      <c r="H93" s="48">
        <v>25</v>
      </c>
      <c r="I93" s="49">
        <f t="shared" si="16"/>
        <v>798.57749999999999</v>
      </c>
      <c r="J93" s="42">
        <f t="shared" si="17"/>
        <v>1975.5749999999998</v>
      </c>
      <c r="K93" s="50">
        <f t="shared" si="20"/>
        <v>306.07500000000005</v>
      </c>
      <c r="L93" s="42">
        <v>845.88</v>
      </c>
      <c r="M93" s="51">
        <f t="shared" si="18"/>
        <v>1972.7925</v>
      </c>
      <c r="N93" s="51">
        <v>0</v>
      </c>
      <c r="O93" s="11">
        <f t="shared" si="21"/>
        <v>5898.9</v>
      </c>
      <c r="P93" s="52">
        <f t="shared" si="19"/>
        <v>1644.4575</v>
      </c>
      <c r="Q93" s="11">
        <f t="shared" si="22"/>
        <v>4254.4424999999992</v>
      </c>
      <c r="R93" s="41">
        <f t="shared" si="15"/>
        <v>26155.5425</v>
      </c>
      <c r="S93" s="53">
        <v>111</v>
      </c>
    </row>
    <row r="94" spans="1:19" s="5" customFormat="1" ht="51" customHeight="1" x14ac:dyDescent="0.2">
      <c r="A94" s="43">
        <f>A93+1</f>
        <v>66</v>
      </c>
      <c r="B94" s="44" t="s">
        <v>104</v>
      </c>
      <c r="C94" s="45" t="s">
        <v>153</v>
      </c>
      <c r="D94" s="47" t="s">
        <v>122</v>
      </c>
      <c r="E94" s="45" t="s">
        <v>25</v>
      </c>
      <c r="F94" s="48">
        <v>30000</v>
      </c>
      <c r="G94" s="48">
        <v>0</v>
      </c>
      <c r="H94" s="48">
        <v>25</v>
      </c>
      <c r="I94" s="49">
        <f t="shared" si="16"/>
        <v>861</v>
      </c>
      <c r="J94" s="42">
        <f t="shared" si="17"/>
        <v>2130</v>
      </c>
      <c r="K94" s="50">
        <f t="shared" si="20"/>
        <v>330.00000000000006</v>
      </c>
      <c r="L94" s="42">
        <v>912</v>
      </c>
      <c r="M94" s="51">
        <f t="shared" si="18"/>
        <v>2127</v>
      </c>
      <c r="N94" s="51">
        <v>0</v>
      </c>
      <c r="O94" s="11">
        <f t="shared" si="21"/>
        <v>6360</v>
      </c>
      <c r="P94" s="52">
        <f t="shared" si="19"/>
        <v>1773</v>
      </c>
      <c r="Q94" s="11">
        <f t="shared" si="22"/>
        <v>4587</v>
      </c>
      <c r="R94" s="41">
        <f t="shared" si="15"/>
        <v>28202</v>
      </c>
      <c r="S94" s="53">
        <v>111</v>
      </c>
    </row>
    <row r="95" spans="1:19" s="5" customFormat="1" ht="51" customHeight="1" x14ac:dyDescent="0.2">
      <c r="A95" s="43">
        <v>67</v>
      </c>
      <c r="B95" s="81" t="s">
        <v>102</v>
      </c>
      <c r="C95" s="45" t="s">
        <v>153</v>
      </c>
      <c r="D95" s="73" t="s">
        <v>122</v>
      </c>
      <c r="E95" s="70" t="s">
        <v>25</v>
      </c>
      <c r="F95" s="93">
        <v>25225</v>
      </c>
      <c r="G95" s="48">
        <v>0</v>
      </c>
      <c r="H95" s="48">
        <v>25</v>
      </c>
      <c r="I95" s="49">
        <f>+F95*2.87%</f>
        <v>723.95749999999998</v>
      </c>
      <c r="J95" s="42">
        <f>+F95*7.1%</f>
        <v>1790.9749999999999</v>
      </c>
      <c r="K95" s="50">
        <f>+F95*1.1%</f>
        <v>277.47500000000002</v>
      </c>
      <c r="L95" s="42">
        <v>516.79999999999995</v>
      </c>
      <c r="M95" s="51">
        <f>+F95*7.09%</f>
        <v>1788.4525000000001</v>
      </c>
      <c r="N95" s="51">
        <v>0</v>
      </c>
      <c r="O95" s="11">
        <f>SUM(I95:N95)</f>
        <v>5097.66</v>
      </c>
      <c r="P95" s="52">
        <f>+I95+L95</f>
        <v>1240.7574999999999</v>
      </c>
      <c r="Q95" s="11">
        <f>+J95+K95+M95</f>
        <v>3856.9025000000001</v>
      </c>
      <c r="R95" s="92">
        <f>+F95-P95-G95-H95-N95</f>
        <v>23959.2425</v>
      </c>
      <c r="S95" s="53">
        <v>111</v>
      </c>
    </row>
    <row r="96" spans="1:19" s="5" customFormat="1" ht="51" customHeight="1" x14ac:dyDescent="0.2">
      <c r="A96" s="43">
        <v>68</v>
      </c>
      <c r="B96" s="44" t="s">
        <v>98</v>
      </c>
      <c r="C96" s="45" t="s">
        <v>153</v>
      </c>
      <c r="D96" s="47" t="s">
        <v>122</v>
      </c>
      <c r="E96" s="45" t="s">
        <v>25</v>
      </c>
      <c r="F96" s="48">
        <v>29229.95</v>
      </c>
      <c r="G96" s="48">
        <v>0</v>
      </c>
      <c r="H96" s="48">
        <v>25</v>
      </c>
      <c r="I96" s="49">
        <f t="shared" si="16"/>
        <v>838.89956500000005</v>
      </c>
      <c r="J96" s="42">
        <f t="shared" si="17"/>
        <v>2075.32645</v>
      </c>
      <c r="K96" s="50">
        <f t="shared" si="20"/>
        <v>321.52945000000005</v>
      </c>
      <c r="L96" s="42">
        <v>888.59</v>
      </c>
      <c r="M96" s="51">
        <f t="shared" si="18"/>
        <v>2072.4034550000001</v>
      </c>
      <c r="N96" s="51">
        <v>0</v>
      </c>
      <c r="O96" s="11">
        <f t="shared" si="21"/>
        <v>6196.74892</v>
      </c>
      <c r="P96" s="52">
        <f t="shared" si="19"/>
        <v>1727.4895650000001</v>
      </c>
      <c r="Q96" s="11">
        <f t="shared" si="22"/>
        <v>4469.2593550000001</v>
      </c>
      <c r="R96" s="41">
        <f t="shared" si="15"/>
        <v>27477.460435000001</v>
      </c>
      <c r="S96" s="53">
        <v>111</v>
      </c>
    </row>
    <row r="97" spans="1:19" s="5" customFormat="1" ht="51" customHeight="1" x14ac:dyDescent="0.2">
      <c r="A97" s="204" t="s">
        <v>158</v>
      </c>
      <c r="B97" s="205"/>
      <c r="C97" s="205"/>
      <c r="D97" s="205"/>
      <c r="E97" s="206"/>
      <c r="F97" s="204"/>
      <c r="G97" s="205"/>
      <c r="H97" s="205"/>
      <c r="I97" s="205"/>
      <c r="J97" s="206"/>
      <c r="K97" s="204"/>
      <c r="L97" s="205"/>
      <c r="M97" s="205"/>
      <c r="N97" s="205"/>
      <c r="O97" s="206"/>
      <c r="P97" s="204"/>
      <c r="Q97" s="205"/>
      <c r="R97" s="205"/>
      <c r="S97" s="206"/>
    </row>
    <row r="98" spans="1:19" s="5" customFormat="1" ht="51" customHeight="1" x14ac:dyDescent="0.2">
      <c r="A98" s="82">
        <v>69</v>
      </c>
      <c r="B98" s="44" t="s">
        <v>87</v>
      </c>
      <c r="C98" s="45" t="s">
        <v>153</v>
      </c>
      <c r="D98" s="47" t="s">
        <v>134</v>
      </c>
      <c r="E98" s="45" t="s">
        <v>25</v>
      </c>
      <c r="F98" s="48">
        <v>25000</v>
      </c>
      <c r="G98" s="48">
        <v>0</v>
      </c>
      <c r="H98" s="48">
        <v>25</v>
      </c>
      <c r="I98" s="49">
        <f t="shared" ref="I98:I109" si="23">+F98*2.87%</f>
        <v>717.5</v>
      </c>
      <c r="J98" s="42">
        <f t="shared" ref="J98:J109" si="24">+F98*7.1%</f>
        <v>1774.9999999999998</v>
      </c>
      <c r="K98" s="50">
        <f t="shared" ref="K98:K109" si="25">+F98*1.1%</f>
        <v>275</v>
      </c>
      <c r="L98" s="42">
        <v>760</v>
      </c>
      <c r="M98" s="51">
        <f t="shared" ref="M98:M109" si="26">+F98*7.09%</f>
        <v>1772.5000000000002</v>
      </c>
      <c r="N98" s="51">
        <v>0</v>
      </c>
      <c r="O98" s="11">
        <f t="shared" si="21"/>
        <v>5300</v>
      </c>
      <c r="P98" s="52">
        <f t="shared" ref="P98:P109" si="27">+I98+L98</f>
        <v>1477.5</v>
      </c>
      <c r="Q98" s="11">
        <f t="shared" si="22"/>
        <v>3822.5</v>
      </c>
      <c r="R98" s="41">
        <f t="shared" si="15"/>
        <v>23497.5</v>
      </c>
      <c r="S98" s="53">
        <v>111</v>
      </c>
    </row>
    <row r="99" spans="1:19" s="5" customFormat="1" ht="51" customHeight="1" x14ac:dyDescent="0.2">
      <c r="A99" s="82">
        <f>A98+1</f>
        <v>70</v>
      </c>
      <c r="B99" s="44" t="s">
        <v>53</v>
      </c>
      <c r="C99" s="45" t="s">
        <v>153</v>
      </c>
      <c r="D99" s="47" t="s">
        <v>118</v>
      </c>
      <c r="E99" s="45" t="s">
        <v>25</v>
      </c>
      <c r="F99" s="48">
        <v>15225</v>
      </c>
      <c r="G99" s="48">
        <v>0</v>
      </c>
      <c r="H99" s="48">
        <v>25</v>
      </c>
      <c r="I99" s="49">
        <f t="shared" si="23"/>
        <v>436.95749999999998</v>
      </c>
      <c r="J99" s="42">
        <f t="shared" si="24"/>
        <v>1080.9749999999999</v>
      </c>
      <c r="K99" s="50">
        <f t="shared" si="25"/>
        <v>167.47500000000002</v>
      </c>
      <c r="L99" s="42">
        <v>462.84</v>
      </c>
      <c r="M99" s="51">
        <f t="shared" si="26"/>
        <v>1079.4525000000001</v>
      </c>
      <c r="N99" s="51">
        <v>0</v>
      </c>
      <c r="O99" s="11">
        <f t="shared" si="21"/>
        <v>3227.7</v>
      </c>
      <c r="P99" s="52">
        <f t="shared" si="27"/>
        <v>899.7974999999999</v>
      </c>
      <c r="Q99" s="11">
        <f t="shared" si="22"/>
        <v>2327.9025000000001</v>
      </c>
      <c r="R99" s="41">
        <f t="shared" si="15"/>
        <v>14300.202499999999</v>
      </c>
      <c r="S99" s="53">
        <v>111</v>
      </c>
    </row>
    <row r="100" spans="1:19" s="5" customFormat="1" ht="51" customHeight="1" x14ac:dyDescent="0.2">
      <c r="A100" s="82">
        <f t="shared" ref="A100:A109" si="28">A99+1</f>
        <v>71</v>
      </c>
      <c r="B100" s="44" t="s">
        <v>39</v>
      </c>
      <c r="C100" s="45" t="s">
        <v>153</v>
      </c>
      <c r="D100" s="47" t="s">
        <v>118</v>
      </c>
      <c r="E100" s="45" t="s">
        <v>25</v>
      </c>
      <c r="F100" s="48">
        <v>15000</v>
      </c>
      <c r="G100" s="48">
        <v>0</v>
      </c>
      <c r="H100" s="48">
        <v>25</v>
      </c>
      <c r="I100" s="49">
        <f t="shared" si="23"/>
        <v>430.5</v>
      </c>
      <c r="J100" s="42">
        <f t="shared" si="24"/>
        <v>1065</v>
      </c>
      <c r="K100" s="50">
        <f t="shared" si="25"/>
        <v>165.00000000000003</v>
      </c>
      <c r="L100" s="42">
        <v>456</v>
      </c>
      <c r="M100" s="51">
        <f t="shared" si="26"/>
        <v>1063.5</v>
      </c>
      <c r="N100" s="51">
        <v>932.76</v>
      </c>
      <c r="O100" s="11">
        <f t="shared" si="21"/>
        <v>4112.76</v>
      </c>
      <c r="P100" s="52">
        <f t="shared" si="27"/>
        <v>886.5</v>
      </c>
      <c r="Q100" s="11">
        <f t="shared" si="22"/>
        <v>2293.5</v>
      </c>
      <c r="R100" s="41">
        <f t="shared" si="15"/>
        <v>13155.74</v>
      </c>
      <c r="S100" s="53">
        <v>111</v>
      </c>
    </row>
    <row r="101" spans="1:19" s="5" customFormat="1" ht="51" customHeight="1" x14ac:dyDescent="0.2">
      <c r="A101" s="82">
        <f t="shared" si="28"/>
        <v>72</v>
      </c>
      <c r="B101" s="44" t="s">
        <v>49</v>
      </c>
      <c r="C101" s="45" t="s">
        <v>153</v>
      </c>
      <c r="D101" s="47" t="s">
        <v>118</v>
      </c>
      <c r="E101" s="45" t="s">
        <v>25</v>
      </c>
      <c r="F101" s="48">
        <v>15000</v>
      </c>
      <c r="G101" s="48">
        <v>0</v>
      </c>
      <c r="H101" s="48">
        <v>25</v>
      </c>
      <c r="I101" s="49">
        <f t="shared" si="23"/>
        <v>430.5</v>
      </c>
      <c r="J101" s="42">
        <f t="shared" si="24"/>
        <v>1065</v>
      </c>
      <c r="K101" s="50">
        <f t="shared" si="25"/>
        <v>165.00000000000003</v>
      </c>
      <c r="L101" s="42">
        <v>456</v>
      </c>
      <c r="M101" s="51">
        <f t="shared" si="26"/>
        <v>1063.5</v>
      </c>
      <c r="N101" s="51">
        <v>0</v>
      </c>
      <c r="O101" s="11">
        <f t="shared" si="21"/>
        <v>3180</v>
      </c>
      <c r="P101" s="52">
        <f t="shared" si="27"/>
        <v>886.5</v>
      </c>
      <c r="Q101" s="11">
        <f t="shared" si="22"/>
        <v>2293.5</v>
      </c>
      <c r="R101" s="41">
        <f t="shared" si="15"/>
        <v>14088.5</v>
      </c>
      <c r="S101" s="53">
        <v>111</v>
      </c>
    </row>
    <row r="102" spans="1:19" s="5" customFormat="1" ht="51" customHeight="1" x14ac:dyDescent="0.2">
      <c r="A102" s="82">
        <f t="shared" si="28"/>
        <v>73</v>
      </c>
      <c r="B102" s="44" t="s">
        <v>52</v>
      </c>
      <c r="C102" s="45" t="s">
        <v>153</v>
      </c>
      <c r="D102" s="47" t="s">
        <v>118</v>
      </c>
      <c r="E102" s="45" t="s">
        <v>25</v>
      </c>
      <c r="F102" s="48">
        <v>15000</v>
      </c>
      <c r="G102" s="48">
        <v>0</v>
      </c>
      <c r="H102" s="48">
        <v>25</v>
      </c>
      <c r="I102" s="49">
        <f t="shared" si="23"/>
        <v>430.5</v>
      </c>
      <c r="J102" s="42">
        <f t="shared" si="24"/>
        <v>1065</v>
      </c>
      <c r="K102" s="50">
        <f t="shared" si="25"/>
        <v>165.00000000000003</v>
      </c>
      <c r="L102" s="42">
        <v>456</v>
      </c>
      <c r="M102" s="51">
        <f t="shared" si="26"/>
        <v>1063.5</v>
      </c>
      <c r="N102" s="51">
        <v>0</v>
      </c>
      <c r="O102" s="11">
        <f t="shared" si="21"/>
        <v>3180</v>
      </c>
      <c r="P102" s="52">
        <f t="shared" si="27"/>
        <v>886.5</v>
      </c>
      <c r="Q102" s="11">
        <f t="shared" si="22"/>
        <v>2293.5</v>
      </c>
      <c r="R102" s="41">
        <f t="shared" si="15"/>
        <v>14088.5</v>
      </c>
      <c r="S102" s="53">
        <v>111</v>
      </c>
    </row>
    <row r="103" spans="1:19" s="5" customFormat="1" ht="51" customHeight="1" x14ac:dyDescent="0.2">
      <c r="A103" s="82">
        <f t="shared" si="28"/>
        <v>74</v>
      </c>
      <c r="B103" s="44" t="s">
        <v>91</v>
      </c>
      <c r="C103" s="45" t="s">
        <v>153</v>
      </c>
      <c r="D103" s="47" t="s">
        <v>118</v>
      </c>
      <c r="E103" s="45" t="s">
        <v>25</v>
      </c>
      <c r="F103" s="48">
        <v>15000</v>
      </c>
      <c r="G103" s="48">
        <v>0</v>
      </c>
      <c r="H103" s="48">
        <v>25</v>
      </c>
      <c r="I103" s="49">
        <f t="shared" si="23"/>
        <v>430.5</v>
      </c>
      <c r="J103" s="42">
        <f t="shared" si="24"/>
        <v>1065</v>
      </c>
      <c r="K103" s="50">
        <f t="shared" si="25"/>
        <v>165.00000000000003</v>
      </c>
      <c r="L103" s="42">
        <v>456</v>
      </c>
      <c r="M103" s="51">
        <f t="shared" si="26"/>
        <v>1063.5</v>
      </c>
      <c r="N103" s="51">
        <v>0</v>
      </c>
      <c r="O103" s="11">
        <f t="shared" si="21"/>
        <v>3180</v>
      </c>
      <c r="P103" s="52">
        <f t="shared" si="27"/>
        <v>886.5</v>
      </c>
      <c r="Q103" s="11">
        <f t="shared" si="22"/>
        <v>2293.5</v>
      </c>
      <c r="R103" s="41">
        <f t="shared" si="15"/>
        <v>14088.5</v>
      </c>
      <c r="S103" s="53">
        <v>111</v>
      </c>
    </row>
    <row r="104" spans="1:19" s="5" customFormat="1" ht="51" customHeight="1" x14ac:dyDescent="0.2">
      <c r="A104" s="82">
        <f t="shared" si="28"/>
        <v>75</v>
      </c>
      <c r="B104" s="44" t="s">
        <v>96</v>
      </c>
      <c r="C104" s="45" t="s">
        <v>153</v>
      </c>
      <c r="D104" s="47" t="s">
        <v>118</v>
      </c>
      <c r="E104" s="45" t="s">
        <v>25</v>
      </c>
      <c r="F104" s="48">
        <v>15000</v>
      </c>
      <c r="G104" s="48">
        <v>0</v>
      </c>
      <c r="H104" s="48">
        <v>25</v>
      </c>
      <c r="I104" s="49">
        <f t="shared" si="23"/>
        <v>430.5</v>
      </c>
      <c r="J104" s="42">
        <f t="shared" si="24"/>
        <v>1065</v>
      </c>
      <c r="K104" s="50">
        <f t="shared" si="25"/>
        <v>165.00000000000003</v>
      </c>
      <c r="L104" s="42">
        <v>456</v>
      </c>
      <c r="M104" s="51">
        <f t="shared" si="26"/>
        <v>1063.5</v>
      </c>
      <c r="N104" s="51">
        <v>0</v>
      </c>
      <c r="O104" s="11">
        <f t="shared" si="21"/>
        <v>3180</v>
      </c>
      <c r="P104" s="52">
        <f t="shared" si="27"/>
        <v>886.5</v>
      </c>
      <c r="Q104" s="11">
        <f t="shared" si="22"/>
        <v>2293.5</v>
      </c>
      <c r="R104" s="41">
        <f t="shared" si="15"/>
        <v>14088.5</v>
      </c>
      <c r="S104" s="53">
        <v>111</v>
      </c>
    </row>
    <row r="105" spans="1:19" s="5" customFormat="1" ht="51" customHeight="1" x14ac:dyDescent="0.2">
      <c r="A105" s="82">
        <f t="shared" si="28"/>
        <v>76</v>
      </c>
      <c r="B105" s="44" t="s">
        <v>73</v>
      </c>
      <c r="C105" s="45" t="s">
        <v>153</v>
      </c>
      <c r="D105" s="47" t="s">
        <v>131</v>
      </c>
      <c r="E105" s="45" t="s">
        <v>25</v>
      </c>
      <c r="F105" s="48">
        <v>15000</v>
      </c>
      <c r="G105" s="48">
        <v>0</v>
      </c>
      <c r="H105" s="48">
        <v>25</v>
      </c>
      <c r="I105" s="49">
        <f t="shared" si="23"/>
        <v>430.5</v>
      </c>
      <c r="J105" s="42">
        <f t="shared" si="24"/>
        <v>1065</v>
      </c>
      <c r="K105" s="50">
        <f t="shared" si="25"/>
        <v>165.00000000000003</v>
      </c>
      <c r="L105" s="42">
        <v>456</v>
      </c>
      <c r="M105" s="51">
        <f t="shared" si="26"/>
        <v>1063.5</v>
      </c>
      <c r="N105" s="51">
        <v>0</v>
      </c>
      <c r="O105" s="11">
        <f t="shared" si="21"/>
        <v>3180</v>
      </c>
      <c r="P105" s="52">
        <f t="shared" si="27"/>
        <v>886.5</v>
      </c>
      <c r="Q105" s="11">
        <f t="shared" si="22"/>
        <v>2293.5</v>
      </c>
      <c r="R105" s="41">
        <f t="shared" si="15"/>
        <v>14088.5</v>
      </c>
      <c r="S105" s="53">
        <v>111</v>
      </c>
    </row>
    <row r="106" spans="1:19" s="5" customFormat="1" ht="51" customHeight="1" x14ac:dyDescent="0.2">
      <c r="A106" s="82">
        <f t="shared" si="28"/>
        <v>77</v>
      </c>
      <c r="B106" s="44" t="s">
        <v>74</v>
      </c>
      <c r="C106" s="45" t="s">
        <v>153</v>
      </c>
      <c r="D106" s="47" t="s">
        <v>131</v>
      </c>
      <c r="E106" s="45" t="s">
        <v>25</v>
      </c>
      <c r="F106" s="48">
        <v>15000</v>
      </c>
      <c r="G106" s="48">
        <v>0</v>
      </c>
      <c r="H106" s="48">
        <v>25</v>
      </c>
      <c r="I106" s="49">
        <f t="shared" si="23"/>
        <v>430.5</v>
      </c>
      <c r="J106" s="42">
        <f t="shared" si="24"/>
        <v>1065</v>
      </c>
      <c r="K106" s="50">
        <f t="shared" si="25"/>
        <v>165.00000000000003</v>
      </c>
      <c r="L106" s="42">
        <v>456</v>
      </c>
      <c r="M106" s="51">
        <f t="shared" si="26"/>
        <v>1063.5</v>
      </c>
      <c r="N106" s="51">
        <v>0</v>
      </c>
      <c r="O106" s="11">
        <f t="shared" si="21"/>
        <v>3180</v>
      </c>
      <c r="P106" s="52">
        <f t="shared" si="27"/>
        <v>886.5</v>
      </c>
      <c r="Q106" s="11">
        <f t="shared" si="22"/>
        <v>2293.5</v>
      </c>
      <c r="R106" s="41">
        <f t="shared" si="15"/>
        <v>14088.5</v>
      </c>
      <c r="S106" s="53">
        <v>111</v>
      </c>
    </row>
    <row r="107" spans="1:19" s="5" customFormat="1" ht="51" customHeight="1" x14ac:dyDescent="0.2">
      <c r="A107" s="82">
        <f t="shared" si="28"/>
        <v>78</v>
      </c>
      <c r="B107" s="44" t="s">
        <v>75</v>
      </c>
      <c r="C107" s="45" t="s">
        <v>153</v>
      </c>
      <c r="D107" s="47" t="s">
        <v>131</v>
      </c>
      <c r="E107" s="45" t="s">
        <v>25</v>
      </c>
      <c r="F107" s="48">
        <v>15000</v>
      </c>
      <c r="G107" s="48">
        <v>0</v>
      </c>
      <c r="H107" s="48">
        <v>25</v>
      </c>
      <c r="I107" s="49">
        <f t="shared" si="23"/>
        <v>430.5</v>
      </c>
      <c r="J107" s="42">
        <f t="shared" si="24"/>
        <v>1065</v>
      </c>
      <c r="K107" s="50">
        <f t="shared" si="25"/>
        <v>165.00000000000003</v>
      </c>
      <c r="L107" s="42">
        <v>456</v>
      </c>
      <c r="M107" s="51">
        <f t="shared" si="26"/>
        <v>1063.5</v>
      </c>
      <c r="N107" s="51">
        <v>0</v>
      </c>
      <c r="O107" s="11">
        <f t="shared" si="21"/>
        <v>3180</v>
      </c>
      <c r="P107" s="52">
        <f t="shared" si="27"/>
        <v>886.5</v>
      </c>
      <c r="Q107" s="11">
        <f t="shared" si="22"/>
        <v>2293.5</v>
      </c>
      <c r="R107" s="41">
        <f t="shared" si="15"/>
        <v>14088.5</v>
      </c>
      <c r="S107" s="53">
        <v>111</v>
      </c>
    </row>
    <row r="108" spans="1:19" s="5" customFormat="1" ht="51" customHeight="1" x14ac:dyDescent="0.2">
      <c r="A108" s="82">
        <f t="shared" si="28"/>
        <v>79</v>
      </c>
      <c r="B108" s="44" t="s">
        <v>76</v>
      </c>
      <c r="C108" s="45" t="s">
        <v>153</v>
      </c>
      <c r="D108" s="47" t="s">
        <v>131</v>
      </c>
      <c r="E108" s="45" t="s">
        <v>25</v>
      </c>
      <c r="F108" s="48">
        <v>15000</v>
      </c>
      <c r="G108" s="48">
        <v>0</v>
      </c>
      <c r="H108" s="48">
        <v>25</v>
      </c>
      <c r="I108" s="49">
        <f t="shared" si="23"/>
        <v>430.5</v>
      </c>
      <c r="J108" s="42">
        <f t="shared" si="24"/>
        <v>1065</v>
      </c>
      <c r="K108" s="50">
        <f t="shared" si="25"/>
        <v>165.00000000000003</v>
      </c>
      <c r="L108" s="42">
        <v>456</v>
      </c>
      <c r="M108" s="51">
        <f t="shared" si="26"/>
        <v>1063.5</v>
      </c>
      <c r="N108" s="51">
        <v>0</v>
      </c>
      <c r="O108" s="11">
        <f t="shared" si="21"/>
        <v>3180</v>
      </c>
      <c r="P108" s="52">
        <f t="shared" si="27"/>
        <v>886.5</v>
      </c>
      <c r="Q108" s="11">
        <f t="shared" si="22"/>
        <v>2293.5</v>
      </c>
      <c r="R108" s="41">
        <f t="shared" si="15"/>
        <v>14088.5</v>
      </c>
      <c r="S108" s="53">
        <v>111</v>
      </c>
    </row>
    <row r="109" spans="1:19" s="5" customFormat="1" ht="51" customHeight="1" thickBot="1" x14ac:dyDescent="0.25">
      <c r="A109" s="82">
        <f t="shared" si="28"/>
        <v>80</v>
      </c>
      <c r="B109" s="44" t="s">
        <v>77</v>
      </c>
      <c r="C109" s="45" t="s">
        <v>153</v>
      </c>
      <c r="D109" s="47" t="s">
        <v>131</v>
      </c>
      <c r="E109" s="45" t="s">
        <v>25</v>
      </c>
      <c r="F109" s="48">
        <v>15000</v>
      </c>
      <c r="G109" s="48">
        <v>0</v>
      </c>
      <c r="H109" s="48">
        <v>25</v>
      </c>
      <c r="I109" s="49">
        <f t="shared" si="23"/>
        <v>430.5</v>
      </c>
      <c r="J109" s="42">
        <f t="shared" si="24"/>
        <v>1065</v>
      </c>
      <c r="K109" s="50">
        <f t="shared" si="25"/>
        <v>165.00000000000003</v>
      </c>
      <c r="L109" s="42">
        <v>456</v>
      </c>
      <c r="M109" s="51">
        <f t="shared" si="26"/>
        <v>1063.5</v>
      </c>
      <c r="N109" s="51">
        <v>932.76</v>
      </c>
      <c r="O109" s="11">
        <f t="shared" si="21"/>
        <v>4112.76</v>
      </c>
      <c r="P109" s="52">
        <f t="shared" si="27"/>
        <v>886.5</v>
      </c>
      <c r="Q109" s="11">
        <f t="shared" si="22"/>
        <v>2293.5</v>
      </c>
      <c r="R109" s="41">
        <f t="shared" si="15"/>
        <v>13155.74</v>
      </c>
      <c r="S109" s="53">
        <v>111</v>
      </c>
    </row>
    <row r="110" spans="1:19" s="5" customFormat="1" ht="51" customHeight="1" x14ac:dyDescent="0.2">
      <c r="A110" s="208" t="s">
        <v>160</v>
      </c>
      <c r="B110" s="208"/>
      <c r="C110" s="208"/>
      <c r="D110" s="208"/>
      <c r="E110" s="208"/>
      <c r="F110" s="209"/>
      <c r="G110" s="209"/>
      <c r="H110" s="209"/>
      <c r="I110" s="209"/>
      <c r="J110" s="209"/>
      <c r="K110" s="209"/>
      <c r="L110" s="209"/>
      <c r="M110" s="209"/>
      <c r="N110" s="209"/>
      <c r="O110" s="209"/>
      <c r="P110" s="209"/>
      <c r="Q110" s="209"/>
      <c r="R110" s="209"/>
      <c r="S110" s="210"/>
    </row>
    <row r="111" spans="1:19" s="5" customFormat="1" ht="51" customHeight="1" x14ac:dyDescent="0.2">
      <c r="A111" s="43">
        <v>81</v>
      </c>
      <c r="B111" s="44" t="s">
        <v>92</v>
      </c>
      <c r="C111" s="45" t="s">
        <v>160</v>
      </c>
      <c r="D111" s="47" t="s">
        <v>166</v>
      </c>
      <c r="E111" s="45" t="s">
        <v>25</v>
      </c>
      <c r="F111" s="49">
        <v>95436.4</v>
      </c>
      <c r="G111" s="49">
        <v>11031.9</v>
      </c>
      <c r="H111" s="49">
        <v>25</v>
      </c>
      <c r="I111" s="49">
        <f>+F111*2.87%</f>
        <v>2739.02468</v>
      </c>
      <c r="J111" s="49">
        <f>+F111*7.1%</f>
        <v>6775.9843999999994</v>
      </c>
      <c r="K111" s="50">
        <f>44548*1.1%</f>
        <v>490.02800000000008</v>
      </c>
      <c r="L111" s="49">
        <v>2901.27</v>
      </c>
      <c r="M111" s="49">
        <f>+F111*7.09%</f>
        <v>6766.4407600000004</v>
      </c>
      <c r="N111" s="49">
        <v>0</v>
      </c>
      <c r="O111" s="11">
        <f t="shared" si="21"/>
        <v>19672.74784</v>
      </c>
      <c r="P111" s="49">
        <f>+I111+L111</f>
        <v>5640.29468</v>
      </c>
      <c r="Q111" s="11">
        <f t="shared" si="22"/>
        <v>14032.453160000001</v>
      </c>
      <c r="R111" s="41">
        <f t="shared" si="15"/>
        <v>78739.205319999994</v>
      </c>
      <c r="S111" s="83">
        <v>111</v>
      </c>
    </row>
    <row r="112" spans="1:19" s="5" customFormat="1" ht="51" customHeight="1" x14ac:dyDescent="0.2">
      <c r="A112" s="43">
        <v>82</v>
      </c>
      <c r="B112" s="44" t="s">
        <v>50</v>
      </c>
      <c r="C112" s="45" t="s">
        <v>160</v>
      </c>
      <c r="D112" s="47" t="s">
        <v>124</v>
      </c>
      <c r="E112" s="45" t="s">
        <v>25</v>
      </c>
      <c r="F112" s="49">
        <v>40671.82</v>
      </c>
      <c r="G112" s="49">
        <v>537.47</v>
      </c>
      <c r="H112" s="49">
        <v>25</v>
      </c>
      <c r="I112" s="49">
        <f>+F112*2.87%</f>
        <v>1167.281234</v>
      </c>
      <c r="J112" s="49">
        <f>+F112*7.1%</f>
        <v>2887.6992199999995</v>
      </c>
      <c r="K112" s="84">
        <f>+F112*1.1%</f>
        <v>447.39002000000005</v>
      </c>
      <c r="L112" s="49">
        <v>1236.42</v>
      </c>
      <c r="M112" s="49">
        <f>+F112*7.09%</f>
        <v>2883.6320380000002</v>
      </c>
      <c r="N112" s="49">
        <v>0</v>
      </c>
      <c r="O112" s="11">
        <f t="shared" si="21"/>
        <v>8622.4225119999992</v>
      </c>
      <c r="P112" s="49">
        <f>+I112+L112</f>
        <v>2403.7012340000001</v>
      </c>
      <c r="Q112" s="11">
        <f t="shared" si="22"/>
        <v>6218.7212779999991</v>
      </c>
      <c r="R112" s="41">
        <f t="shared" si="15"/>
        <v>37705.648765999998</v>
      </c>
      <c r="S112" s="83">
        <v>111</v>
      </c>
    </row>
    <row r="113" spans="1:23" s="5" customFormat="1" ht="51" customHeight="1" x14ac:dyDescent="0.2">
      <c r="A113" s="43">
        <v>83</v>
      </c>
      <c r="B113" s="44" t="s">
        <v>79</v>
      </c>
      <c r="C113" s="45" t="s">
        <v>160</v>
      </c>
      <c r="D113" s="47" t="s">
        <v>132</v>
      </c>
      <c r="E113" s="45" t="s">
        <v>25</v>
      </c>
      <c r="F113" s="49">
        <v>30000</v>
      </c>
      <c r="G113" s="49">
        <v>0</v>
      </c>
      <c r="H113" s="49">
        <v>25</v>
      </c>
      <c r="I113" s="49">
        <f>+F113*2.87%</f>
        <v>861</v>
      </c>
      <c r="J113" s="49">
        <f>+F113*7.1%</f>
        <v>2130</v>
      </c>
      <c r="K113" s="84">
        <f>+F113*1.1%</f>
        <v>330.00000000000006</v>
      </c>
      <c r="L113" s="49">
        <v>912</v>
      </c>
      <c r="M113" s="49">
        <f>+F113*7.09%</f>
        <v>2127</v>
      </c>
      <c r="N113" s="49">
        <v>0</v>
      </c>
      <c r="O113" s="11">
        <f t="shared" si="21"/>
        <v>6360</v>
      </c>
      <c r="P113" s="49">
        <f>+I113+L113</f>
        <v>1773</v>
      </c>
      <c r="Q113" s="11">
        <f t="shared" si="22"/>
        <v>4587</v>
      </c>
      <c r="R113" s="41">
        <f t="shared" si="15"/>
        <v>28202</v>
      </c>
      <c r="S113" s="83">
        <v>111</v>
      </c>
    </row>
    <row r="114" spans="1:23" s="5" customFormat="1" ht="51" customHeight="1" thickBot="1" x14ac:dyDescent="0.25">
      <c r="A114" s="43">
        <v>84</v>
      </c>
      <c r="B114" s="44" t="s">
        <v>90</v>
      </c>
      <c r="C114" s="45" t="s">
        <v>160</v>
      </c>
      <c r="D114" s="47" t="s">
        <v>124</v>
      </c>
      <c r="E114" s="45" t="s">
        <v>25</v>
      </c>
      <c r="F114" s="75">
        <v>25000</v>
      </c>
      <c r="G114" s="75">
        <v>0</v>
      </c>
      <c r="H114" s="75">
        <v>25</v>
      </c>
      <c r="I114" s="49">
        <f>+F114*2.87%</f>
        <v>717.5</v>
      </c>
      <c r="J114" s="75">
        <f>+F114*7.1%</f>
        <v>1774.9999999999998</v>
      </c>
      <c r="K114" s="50">
        <f>+F114*1.1%</f>
        <v>275</v>
      </c>
      <c r="L114" s="75">
        <v>760</v>
      </c>
      <c r="M114" s="75">
        <f>+F114*7.09%</f>
        <v>1772.5000000000002</v>
      </c>
      <c r="N114" s="75">
        <v>0</v>
      </c>
      <c r="O114" s="11">
        <f t="shared" si="21"/>
        <v>5300</v>
      </c>
      <c r="P114" s="75">
        <f>+I114+L114</f>
        <v>1477.5</v>
      </c>
      <c r="Q114" s="11">
        <f t="shared" si="22"/>
        <v>3822.5</v>
      </c>
      <c r="R114" s="41">
        <f t="shared" si="15"/>
        <v>23497.5</v>
      </c>
      <c r="S114" s="85">
        <v>111</v>
      </c>
    </row>
    <row r="115" spans="1:23" s="5" customFormat="1" ht="35.1" customHeight="1" thickBot="1" x14ac:dyDescent="0.25">
      <c r="A115" s="86"/>
      <c r="B115" s="87" t="s">
        <v>22</v>
      </c>
      <c r="C115" s="88"/>
      <c r="D115" s="88"/>
      <c r="E115" s="89"/>
      <c r="F115" s="90">
        <f>SUM(F15:$F$114)</f>
        <v>4771477.5900000008</v>
      </c>
      <c r="G115" s="90">
        <f>SUM(G15:$G$114)</f>
        <v>403085.31999999995</v>
      </c>
      <c r="H115" s="91">
        <f>SUM(H15:$H$114)</f>
        <v>2075</v>
      </c>
      <c r="I115" s="90">
        <f>SUM(I15:$I$114)</f>
        <v>136941.40683299993</v>
      </c>
      <c r="J115" s="90">
        <f>SUM(J15:$J$114)</f>
        <v>338774.90888999996</v>
      </c>
      <c r="K115" s="90">
        <f>SUM(K15:$K$114)</f>
        <v>33170.650039999979</v>
      </c>
      <c r="L115" s="90">
        <f>SUM(L15:$L$114)</f>
        <v>134223.60999999999</v>
      </c>
      <c r="M115" s="90">
        <f>SUM(M15:$M$114)</f>
        <v>314466.72054799995</v>
      </c>
      <c r="N115" s="90">
        <f>SUM(N15:$N$114)</f>
        <v>24176.71999999999</v>
      </c>
      <c r="O115" s="90">
        <f>SUM(O15:$O$114)</f>
        <v>978098.01631100022</v>
      </c>
      <c r="P115" s="90">
        <f>SUM(P15:$P$114)</f>
        <v>271165.01683299994</v>
      </c>
      <c r="Q115" s="90">
        <f t="shared" si="22"/>
        <v>686412.27947799989</v>
      </c>
      <c r="R115" s="91">
        <f>SUM(R15:$R$114)</f>
        <v>4070975.5331669999</v>
      </c>
      <c r="S115" s="91"/>
      <c r="T115" s="6"/>
    </row>
    <row r="116" spans="1:23" ht="24" customHeight="1" x14ac:dyDescent="0.2">
      <c r="A116" s="3" t="s">
        <v>5</v>
      </c>
      <c r="B116" s="4"/>
      <c r="C116" s="4"/>
      <c r="D116" s="4"/>
      <c r="E116" s="13"/>
      <c r="F116" s="4"/>
      <c r="G116" s="4"/>
      <c r="H116" s="32"/>
      <c r="I116" s="33"/>
      <c r="J116" s="33"/>
      <c r="K116" s="29"/>
      <c r="L116" s="33"/>
      <c r="M116" s="33"/>
      <c r="N116" s="29"/>
      <c r="O116" s="7"/>
      <c r="P116" s="7"/>
      <c r="Q116" s="7"/>
      <c r="R116" s="7"/>
      <c r="S116" s="7"/>
      <c r="U116" s="10"/>
      <c r="W116" s="10"/>
    </row>
    <row r="117" spans="1:23" ht="24" customHeight="1" x14ac:dyDescent="0.2">
      <c r="A117" s="4" t="s">
        <v>17</v>
      </c>
      <c r="B117" s="4"/>
      <c r="C117" s="4"/>
      <c r="D117" s="4"/>
      <c r="E117" s="13"/>
      <c r="F117" s="7"/>
      <c r="G117" s="7"/>
      <c r="H117" s="34"/>
      <c r="I117" s="33"/>
      <c r="J117" s="33"/>
      <c r="K117" s="33"/>
      <c r="L117" s="33"/>
      <c r="M117" s="33"/>
      <c r="N117" s="33"/>
      <c r="O117" s="7"/>
      <c r="P117" s="7"/>
      <c r="Q117" s="7"/>
      <c r="R117" s="7"/>
      <c r="S117" s="7"/>
    </row>
    <row r="118" spans="1:23" ht="24" customHeight="1" x14ac:dyDescent="0.2">
      <c r="A118" s="8" t="s">
        <v>29</v>
      </c>
      <c r="B118" s="4"/>
      <c r="C118" s="4"/>
      <c r="D118" s="4"/>
      <c r="E118" s="13"/>
      <c r="F118" s="7"/>
      <c r="G118" s="7"/>
      <c r="H118" s="34"/>
      <c r="I118" s="33"/>
      <c r="J118" s="33"/>
      <c r="K118" s="33"/>
      <c r="L118" s="33"/>
      <c r="M118" s="33"/>
      <c r="N118" s="33"/>
      <c r="O118" s="7"/>
      <c r="P118" s="7"/>
      <c r="Q118" s="9"/>
      <c r="R118" s="7"/>
      <c r="S118" s="7"/>
    </row>
    <row r="119" spans="1:23" ht="24" customHeight="1" x14ac:dyDescent="0.2">
      <c r="A119" s="8" t="s">
        <v>30</v>
      </c>
      <c r="B119" s="4"/>
      <c r="C119" s="4"/>
      <c r="D119" s="4"/>
      <c r="E119" s="13"/>
      <c r="F119" s="7"/>
      <c r="G119" s="7"/>
      <c r="H119" s="34"/>
      <c r="I119" s="33"/>
      <c r="J119" s="33"/>
      <c r="K119" s="33"/>
      <c r="L119" s="33"/>
      <c r="M119" s="33"/>
      <c r="N119" s="33"/>
      <c r="O119" s="7"/>
      <c r="P119" s="7"/>
      <c r="Q119" s="7"/>
      <c r="R119" s="7"/>
      <c r="S119" s="7"/>
    </row>
    <row r="120" spans="1:23" ht="24" customHeight="1" x14ac:dyDescent="0.2">
      <c r="A120" s="8" t="s">
        <v>31</v>
      </c>
      <c r="B120" s="4"/>
      <c r="C120" s="4"/>
      <c r="D120" s="4"/>
      <c r="E120" s="13"/>
      <c r="F120" s="7"/>
      <c r="G120" s="7"/>
      <c r="H120" s="34"/>
      <c r="I120" s="33"/>
      <c r="J120" s="33"/>
      <c r="K120" s="33"/>
      <c r="L120" s="33"/>
      <c r="M120" s="33"/>
      <c r="N120" s="33"/>
      <c r="O120" s="7"/>
      <c r="P120" s="7"/>
      <c r="Q120" s="7"/>
      <c r="R120" s="7"/>
      <c r="S120" s="7"/>
    </row>
    <row r="121" spans="1:23" ht="24" customHeight="1" x14ac:dyDescent="0.2">
      <c r="A121" s="8" t="s">
        <v>32</v>
      </c>
      <c r="B121" s="4"/>
      <c r="C121" s="4"/>
      <c r="D121" s="4"/>
      <c r="E121" s="13"/>
      <c r="F121" s="4"/>
      <c r="G121" s="4"/>
      <c r="H121" s="32"/>
      <c r="I121" s="33"/>
      <c r="J121" s="33"/>
      <c r="K121" s="29"/>
      <c r="L121" s="33"/>
      <c r="M121" s="33"/>
      <c r="N121" s="33"/>
      <c r="O121" s="7"/>
      <c r="P121" s="7"/>
      <c r="Q121" s="7"/>
      <c r="R121" s="7"/>
      <c r="S121" s="7"/>
    </row>
    <row r="122" spans="1:23" ht="24" customHeight="1" x14ac:dyDescent="0.2">
      <c r="A122" s="4" t="s">
        <v>24</v>
      </c>
      <c r="B122" s="4"/>
      <c r="C122" s="4"/>
      <c r="D122" s="4"/>
      <c r="E122" s="13"/>
      <c r="F122" s="4"/>
      <c r="G122" s="7"/>
      <c r="H122" s="32"/>
      <c r="I122" s="33"/>
      <c r="J122" s="33"/>
      <c r="K122" s="29"/>
      <c r="L122" s="33"/>
      <c r="M122" s="33"/>
      <c r="N122" s="33"/>
      <c r="O122" s="7"/>
      <c r="P122" s="7"/>
      <c r="Q122" s="7"/>
      <c r="R122" s="7"/>
      <c r="S122" s="7"/>
    </row>
    <row r="123" spans="1:23" ht="24" customHeight="1" x14ac:dyDescent="0.2">
      <c r="A123" s="4" t="s">
        <v>23</v>
      </c>
      <c r="B123" s="4"/>
      <c r="C123" s="4"/>
      <c r="D123" s="4"/>
      <c r="E123" s="13"/>
      <c r="F123" s="7"/>
      <c r="G123" s="4"/>
      <c r="H123" s="32"/>
      <c r="I123" s="33"/>
      <c r="J123" s="33"/>
      <c r="K123" s="29"/>
      <c r="L123" s="33"/>
      <c r="M123" s="33"/>
      <c r="N123" s="33"/>
      <c r="O123" s="7"/>
      <c r="P123" s="7"/>
      <c r="Q123" s="7"/>
      <c r="R123" s="7"/>
      <c r="S123" s="7"/>
    </row>
    <row r="124" spans="1:23" ht="24" customHeight="1" x14ac:dyDescent="0.2">
      <c r="A124" s="4"/>
      <c r="B124" s="4"/>
      <c r="C124" s="4"/>
      <c r="D124" s="4"/>
      <c r="E124" s="13"/>
      <c r="F124" s="7"/>
      <c r="G124" s="4"/>
      <c r="H124" s="32"/>
      <c r="I124" s="33"/>
      <c r="J124" s="33"/>
      <c r="K124" s="29"/>
      <c r="L124" s="33"/>
      <c r="M124" s="33"/>
      <c r="N124" s="33"/>
      <c r="O124" s="7"/>
      <c r="P124" s="7"/>
      <c r="Q124" s="7"/>
      <c r="R124" s="7"/>
      <c r="S124" s="7"/>
    </row>
    <row r="125" spans="1:23" ht="24" customHeight="1" x14ac:dyDescent="0.2">
      <c r="A125" s="8" t="s">
        <v>33</v>
      </c>
      <c r="B125" s="4"/>
      <c r="C125" s="4"/>
      <c r="D125" s="4"/>
      <c r="E125" s="14"/>
      <c r="F125" s="4"/>
      <c r="G125" s="4"/>
      <c r="H125" s="32"/>
      <c r="I125" s="33"/>
      <c r="J125" s="33"/>
      <c r="K125" s="29"/>
      <c r="L125" s="33"/>
      <c r="M125" s="33"/>
      <c r="N125" s="33"/>
      <c r="O125" s="7"/>
      <c r="P125" s="7"/>
      <c r="Q125" s="7"/>
      <c r="R125" s="7"/>
      <c r="S125" s="7"/>
    </row>
    <row r="126" spans="1:23" ht="24" customHeight="1" x14ac:dyDescent="0.2">
      <c r="A126" s="8"/>
      <c r="B126" s="4"/>
      <c r="C126" s="4"/>
      <c r="D126" s="4"/>
      <c r="E126" s="14"/>
      <c r="F126" s="4"/>
      <c r="G126" s="4"/>
      <c r="H126" s="32"/>
      <c r="I126" s="33"/>
      <c r="J126" s="33"/>
      <c r="K126" s="29"/>
      <c r="L126" s="33"/>
      <c r="M126" s="33"/>
      <c r="N126" s="33"/>
      <c r="O126" s="7"/>
      <c r="P126" s="7"/>
      <c r="Q126" s="7"/>
      <c r="R126" s="7"/>
      <c r="S126" s="7"/>
    </row>
    <row r="127" spans="1:23" s="15" customFormat="1" ht="85.5" customHeight="1" x14ac:dyDescent="0.35">
      <c r="B127" s="203" t="s">
        <v>169</v>
      </c>
      <c r="C127" s="203"/>
      <c r="D127" s="203"/>
      <c r="E127" s="203"/>
      <c r="F127" s="17"/>
      <c r="G127" s="17"/>
      <c r="H127" s="35"/>
      <c r="I127" s="36"/>
      <c r="J127" s="36"/>
      <c r="K127" s="36"/>
      <c r="L127" s="36"/>
      <c r="M127" s="36"/>
      <c r="N127" s="36"/>
      <c r="O127" s="17"/>
    </row>
    <row r="128" spans="1:23" s="15" customFormat="1" ht="61.5" customHeight="1" x14ac:dyDescent="0.35">
      <c r="B128" s="16"/>
      <c r="C128" s="16"/>
      <c r="D128" s="16"/>
      <c r="E128" s="16"/>
      <c r="F128" s="17"/>
      <c r="G128" s="17"/>
      <c r="H128" s="35"/>
      <c r="I128" s="36"/>
      <c r="J128" s="36"/>
      <c r="K128" s="36"/>
      <c r="L128" s="36"/>
      <c r="M128" s="36"/>
      <c r="N128" s="36"/>
      <c r="O128" s="17"/>
    </row>
    <row r="129" spans="1:15" s="1" customFormat="1" ht="36" customHeight="1" x14ac:dyDescent="0.35">
      <c r="A129" s="95" t="s">
        <v>174</v>
      </c>
      <c r="B129" s="96"/>
      <c r="C129" s="95" t="s">
        <v>175</v>
      </c>
      <c r="D129" s="97"/>
      <c r="E129" s="95" t="s">
        <v>178</v>
      </c>
      <c r="F129" s="98" t="s">
        <v>179</v>
      </c>
      <c r="G129"/>
      <c r="H129" s="37"/>
      <c r="I129" s="38"/>
      <c r="J129" s="38"/>
      <c r="K129" s="38"/>
      <c r="L129" s="38"/>
      <c r="M129" s="38"/>
      <c r="N129" s="38"/>
      <c r="O129"/>
    </row>
    <row r="130" spans="1:15" s="1" customFormat="1" ht="36" customHeight="1" x14ac:dyDescent="0.35">
      <c r="A130" s="95"/>
      <c r="B130" s="96"/>
      <c r="C130" s="95"/>
      <c r="D130" s="97"/>
      <c r="E130" s="95"/>
      <c r="F130" s="98"/>
      <c r="G130"/>
      <c r="H130" s="37"/>
      <c r="I130" s="38"/>
      <c r="J130" s="38"/>
      <c r="K130" s="38"/>
      <c r="L130" s="38"/>
      <c r="M130" s="38"/>
      <c r="N130" s="38"/>
      <c r="O130"/>
    </row>
    <row r="131" spans="1:15" s="1" customFormat="1" ht="36" customHeight="1" x14ac:dyDescent="0.35">
      <c r="A131" s="95"/>
      <c r="B131" s="96"/>
      <c r="C131" s="95"/>
      <c r="D131" s="97"/>
      <c r="E131" s="95"/>
      <c r="F131" s="99"/>
      <c r="G131"/>
      <c r="H131" s="37"/>
      <c r="I131" s="38"/>
      <c r="J131" s="38"/>
      <c r="K131" s="38"/>
      <c r="L131" s="38"/>
      <c r="M131" s="38"/>
      <c r="N131" s="38"/>
      <c r="O131"/>
    </row>
    <row r="132" spans="1:15" s="1" customFormat="1" ht="36" customHeight="1" x14ac:dyDescent="0.45">
      <c r="A132" s="100" t="s">
        <v>192</v>
      </c>
      <c r="B132" s="101"/>
      <c r="C132" s="100" t="s">
        <v>176</v>
      </c>
      <c r="D132" s="98"/>
      <c r="E132" s="100" t="s">
        <v>180</v>
      </c>
      <c r="F132" s="100" t="s">
        <v>181</v>
      </c>
      <c r="G132" s="25"/>
      <c r="H132" s="37"/>
      <c r="I132" s="38"/>
      <c r="J132" s="38"/>
      <c r="K132" s="38"/>
      <c r="L132" s="38"/>
      <c r="M132" s="38"/>
      <c r="N132" s="38"/>
      <c r="O132"/>
    </row>
    <row r="133" spans="1:15" s="1" customFormat="1" ht="36" customHeight="1" x14ac:dyDescent="0.35">
      <c r="A133" s="102" t="s">
        <v>193</v>
      </c>
      <c r="B133" s="99"/>
      <c r="C133" s="103" t="s">
        <v>177</v>
      </c>
      <c r="D133" s="103"/>
      <c r="E133" s="104" t="s">
        <v>182</v>
      </c>
      <c r="F133" s="104" t="s">
        <v>183</v>
      </c>
      <c r="G133"/>
      <c r="H133" s="37"/>
      <c r="I133" s="38"/>
      <c r="J133" s="38"/>
      <c r="K133" s="38"/>
      <c r="L133" s="38"/>
      <c r="M133" s="38"/>
      <c r="N133" s="38"/>
      <c r="O133"/>
    </row>
    <row r="134" spans="1:15" s="1" customFormat="1" ht="36" customHeight="1" x14ac:dyDescent="0.45">
      <c r="A134" s="19"/>
      <c r="B134" s="22"/>
      <c r="C134" s="22"/>
      <c r="D134" s="22"/>
      <c r="F134" s="22"/>
      <c r="G134"/>
      <c r="H134" s="37"/>
      <c r="I134" s="38"/>
      <c r="J134" s="38"/>
      <c r="K134" s="38"/>
      <c r="L134" s="38"/>
      <c r="M134" s="38"/>
      <c r="N134" s="38"/>
      <c r="O134"/>
    </row>
    <row r="135" spans="1:15" ht="27.75" x14ac:dyDescent="0.45">
      <c r="A135" s="19"/>
      <c r="B135" s="22"/>
      <c r="C135" s="22"/>
      <c r="D135" s="22"/>
      <c r="E135" s="2"/>
      <c r="F135" s="18"/>
      <c r="H135" s="39"/>
      <c r="I135" s="40"/>
      <c r="J135" s="40"/>
      <c r="K135" s="40"/>
      <c r="L135" s="40"/>
      <c r="M135" s="40"/>
      <c r="N135" s="40"/>
    </row>
    <row r="136" spans="1:15" ht="27.75" x14ac:dyDescent="0.45">
      <c r="A136" s="19"/>
      <c r="B136" s="24"/>
      <c r="C136" s="22"/>
      <c r="D136" s="22"/>
      <c r="E136" s="23"/>
      <c r="F136" s="23"/>
      <c r="H136" s="39"/>
      <c r="I136" s="40"/>
      <c r="J136" s="40"/>
      <c r="K136" s="40"/>
      <c r="L136" s="40"/>
      <c r="M136" s="40"/>
      <c r="N136" s="40"/>
    </row>
    <row r="137" spans="1:15" ht="27.75" x14ac:dyDescent="0.45">
      <c r="C137" s="22"/>
      <c r="D137" s="22"/>
      <c r="E137" s="2"/>
      <c r="F137" s="21"/>
      <c r="H137" s="39"/>
      <c r="I137" s="40"/>
      <c r="J137" s="40"/>
      <c r="K137" s="40"/>
      <c r="L137" s="40"/>
      <c r="M137" s="40"/>
      <c r="N137" s="40"/>
    </row>
    <row r="138" spans="1:15" ht="27.75" x14ac:dyDescent="0.45">
      <c r="C138" s="22"/>
      <c r="D138" s="22"/>
      <c r="E138" s="21"/>
      <c r="F138" s="21"/>
      <c r="H138" s="39"/>
      <c r="I138" s="40"/>
      <c r="J138" s="40"/>
      <c r="K138" s="40"/>
      <c r="L138" s="40"/>
      <c r="M138" s="40"/>
      <c r="N138" s="40"/>
    </row>
    <row r="139" spans="1:15" ht="27.75" x14ac:dyDescent="0.45">
      <c r="C139" s="22"/>
      <c r="D139" s="22"/>
      <c r="E139" s="21"/>
      <c r="F139" s="21"/>
      <c r="H139" s="39"/>
      <c r="I139" s="40"/>
      <c r="J139" s="40"/>
      <c r="K139" s="40"/>
      <c r="L139" s="40"/>
      <c r="M139" s="40"/>
      <c r="N139" s="40"/>
    </row>
    <row r="140" spans="1:15" ht="27.75" x14ac:dyDescent="0.45">
      <c r="C140" s="22"/>
      <c r="D140" s="22"/>
      <c r="E140" s="21"/>
      <c r="F140" s="21"/>
      <c r="H140" s="39"/>
      <c r="I140" s="40"/>
      <c r="J140" s="40"/>
      <c r="K140" s="40"/>
      <c r="L140" s="40"/>
      <c r="M140" s="40"/>
      <c r="N140" s="40"/>
    </row>
    <row r="141" spans="1:15" ht="27.75" x14ac:dyDescent="0.45">
      <c r="C141" s="22"/>
      <c r="D141" s="22"/>
      <c r="E141" s="20"/>
      <c r="F141" s="25"/>
      <c r="H141" s="39"/>
      <c r="I141" s="40"/>
      <c r="J141" s="40"/>
      <c r="K141" s="40"/>
      <c r="L141" s="40"/>
      <c r="M141" s="40"/>
      <c r="N141" s="40"/>
    </row>
    <row r="142" spans="1:15" ht="27.75" x14ac:dyDescent="0.45">
      <c r="C142" s="18"/>
      <c r="D142" s="18"/>
      <c r="E142" s="2"/>
      <c r="F142" s="26"/>
      <c r="H142" s="39"/>
      <c r="I142" s="40"/>
      <c r="J142" s="40"/>
      <c r="K142" s="40"/>
      <c r="L142" s="40"/>
      <c r="M142" s="40"/>
      <c r="N142" s="40"/>
    </row>
    <row r="143" spans="1:15" ht="27.75" x14ac:dyDescent="0.45">
      <c r="A143" s="22"/>
      <c r="B143" s="234"/>
      <c r="C143" s="234"/>
      <c r="D143" s="234"/>
      <c r="E143" s="234"/>
      <c r="F143" s="20"/>
      <c r="H143" s="39"/>
      <c r="I143" s="40"/>
      <c r="J143" s="40"/>
      <c r="K143" s="40"/>
      <c r="L143" s="40"/>
      <c r="M143" s="40"/>
      <c r="N143" s="40"/>
    </row>
    <row r="144" spans="1:15" x14ac:dyDescent="0.2">
      <c r="A144" s="27" t="s">
        <v>184</v>
      </c>
      <c r="B144" s="27"/>
      <c r="C144" s="27"/>
      <c r="D144" s="27"/>
      <c r="E144" s="27"/>
      <c r="F144" s="27"/>
      <c r="H144" s="39"/>
      <c r="I144" s="40"/>
      <c r="J144" s="40"/>
      <c r="K144" s="40"/>
      <c r="L144" s="40"/>
      <c r="M144" s="40"/>
      <c r="N144" s="40"/>
    </row>
  </sheetData>
  <mergeCells count="100">
    <mergeCell ref="A9:S9"/>
    <mergeCell ref="I11:O11"/>
    <mergeCell ref="O12:O13"/>
    <mergeCell ref="I12:J12"/>
    <mergeCell ref="N12:N13"/>
    <mergeCell ref="R11:R13"/>
    <mergeCell ref="C11:C13"/>
    <mergeCell ref="D11:D13"/>
    <mergeCell ref="E11:E13"/>
    <mergeCell ref="F14:S14"/>
    <mergeCell ref="A14:E14"/>
    <mergeCell ref="B143:E143"/>
    <mergeCell ref="A6:S6"/>
    <mergeCell ref="P12:P13"/>
    <mergeCell ref="H11:H13"/>
    <mergeCell ref="B11:B13"/>
    <mergeCell ref="A11:A13"/>
    <mergeCell ref="Q12:Q13"/>
    <mergeCell ref="K12:K13"/>
    <mergeCell ref="L12:M12"/>
    <mergeCell ref="S11:S13"/>
    <mergeCell ref="A7:S7"/>
    <mergeCell ref="G11:G13"/>
    <mergeCell ref="F11:F13"/>
    <mergeCell ref="P11:Q11"/>
    <mergeCell ref="A36:E36"/>
    <mergeCell ref="A20:E20"/>
    <mergeCell ref="F20:S20"/>
    <mergeCell ref="A56:E56"/>
    <mergeCell ref="F56:S56"/>
    <mergeCell ref="A44:E44"/>
    <mergeCell ref="F44:S44"/>
    <mergeCell ref="A50:E50"/>
    <mergeCell ref="F50:S50"/>
    <mergeCell ref="A24:E24"/>
    <mergeCell ref="F24:S24"/>
    <mergeCell ref="A31:E31"/>
    <mergeCell ref="A60:E60"/>
    <mergeCell ref="F60:S60"/>
    <mergeCell ref="A66:E66"/>
    <mergeCell ref="F66:S66"/>
    <mergeCell ref="A73:E73"/>
    <mergeCell ref="F73:S73"/>
    <mergeCell ref="A63:E63"/>
    <mergeCell ref="F63:S63"/>
    <mergeCell ref="A97:E97"/>
    <mergeCell ref="A79:E79"/>
    <mergeCell ref="A76:E76"/>
    <mergeCell ref="A87:E87"/>
    <mergeCell ref="A84:E84"/>
    <mergeCell ref="K87:O87"/>
    <mergeCell ref="F84:J84"/>
    <mergeCell ref="P76:S76"/>
    <mergeCell ref="P87:S87"/>
    <mergeCell ref="K84:O84"/>
    <mergeCell ref="P84:S84"/>
    <mergeCell ref="F76:J76"/>
    <mergeCell ref="K76:O76"/>
    <mergeCell ref="B127:E127"/>
    <mergeCell ref="F97:J97"/>
    <mergeCell ref="K97:O97"/>
    <mergeCell ref="P97:S97"/>
    <mergeCell ref="F31:J31"/>
    <mergeCell ref="K31:O31"/>
    <mergeCell ref="P31:S31"/>
    <mergeCell ref="F36:J36"/>
    <mergeCell ref="K36:O36"/>
    <mergeCell ref="P36:S36"/>
    <mergeCell ref="A110:E110"/>
    <mergeCell ref="F110:S110"/>
    <mergeCell ref="F79:J79"/>
    <mergeCell ref="K79:O79"/>
    <mergeCell ref="P79:S79"/>
    <mergeCell ref="F87:J87"/>
    <mergeCell ref="T7:AL7"/>
    <mergeCell ref="AM7:BE7"/>
    <mergeCell ref="BF7:BX7"/>
    <mergeCell ref="BY7:CQ7"/>
    <mergeCell ref="CR7:DJ7"/>
    <mergeCell ref="DK9:EC9"/>
    <mergeCell ref="ED9:EV9"/>
    <mergeCell ref="EW9:FO9"/>
    <mergeCell ref="FP9:GH9"/>
    <mergeCell ref="ED7:EV7"/>
    <mergeCell ref="EW7:FO7"/>
    <mergeCell ref="FP7:GH7"/>
    <mergeCell ref="DK7:EC7"/>
    <mergeCell ref="GI9:HA9"/>
    <mergeCell ref="HB9:HT9"/>
    <mergeCell ref="HU9:IM9"/>
    <mergeCell ref="IN9:IV9"/>
    <mergeCell ref="IN7:IV7"/>
    <mergeCell ref="GI7:HA7"/>
    <mergeCell ref="HB7:HT7"/>
    <mergeCell ref="HU7:IM7"/>
    <mergeCell ref="T9:AL9"/>
    <mergeCell ref="AM9:BE9"/>
    <mergeCell ref="BF9:BX9"/>
    <mergeCell ref="BY9:CQ9"/>
    <mergeCell ref="CR9:DJ9"/>
  </mergeCells>
  <phoneticPr fontId="1" type="noConversion"/>
  <printOptions horizontalCentered="1"/>
  <pageMargins left="0.15748031496062992" right="0.15748031496062992" top="0.35433070866141736" bottom="0.35433070866141736" header="0" footer="0"/>
  <pageSetup scale="10" fitToHeight="0" orientation="portrait" r:id="rId1"/>
  <headerFooter alignWithMargins="0">
    <oddFooter>&amp;C&amp;"Arial,Negrita"Pag. &amp;P - 5</oddFooter>
  </headerFooter>
  <colBreaks count="1" manualBreakCount="1">
    <brk id="1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44"/>
  <sheetViews>
    <sheetView tabSelected="1" view="pageBreakPreview" topLeftCell="A125" zoomScale="70" zoomScaleNormal="50" zoomScaleSheetLayoutView="70" workbookViewId="0">
      <selection activeCell="M132" sqref="M132"/>
    </sheetView>
  </sheetViews>
  <sheetFormatPr baseColWidth="10" defaultColWidth="9.140625" defaultRowHeight="12.75" x14ac:dyDescent="0.2"/>
  <cols>
    <col min="1" max="1" width="9.5703125" style="2" customWidth="1"/>
    <col min="2" max="2" width="44.140625" style="2" customWidth="1"/>
    <col min="3" max="3" width="27.85546875" style="2" hidden="1" customWidth="1"/>
    <col min="4" max="4" width="32.5703125" style="2" hidden="1" customWidth="1"/>
    <col min="5" max="5" width="19.7109375" style="12" hidden="1" customWidth="1"/>
    <col min="6" max="6" width="19.85546875" style="2" customWidth="1"/>
    <col min="7" max="7" width="17.42578125" style="2" customWidth="1"/>
    <col min="8" max="8" width="16.140625" style="2" customWidth="1"/>
    <col min="9" max="9" width="17.85546875" style="28" customWidth="1"/>
    <col min="10" max="10" width="17.28515625" style="28" customWidth="1"/>
    <col min="11" max="11" width="16.42578125" style="28" customWidth="1"/>
    <col min="12" max="12" width="16.85546875" style="28" customWidth="1"/>
    <col min="13" max="13" width="16.7109375" style="28" customWidth="1"/>
    <col min="14" max="14" width="17" style="28" customWidth="1"/>
    <col min="15" max="15" width="15.42578125" style="2" customWidth="1"/>
    <col min="16" max="16" width="19" style="2" customWidth="1"/>
    <col min="17" max="17" width="20.140625" style="2" hidden="1" customWidth="1"/>
    <col min="18" max="18" width="17" style="2" customWidth="1"/>
    <col min="19" max="19" width="19" style="2" hidden="1" customWidth="1"/>
    <col min="20" max="20" width="17.42578125" style="2" bestFit="1" customWidth="1"/>
    <col min="21" max="21" width="21" style="2" customWidth="1"/>
    <col min="22" max="22" width="17.140625" style="2" customWidth="1"/>
    <col min="23" max="16384" width="9.140625" style="2"/>
  </cols>
  <sheetData>
    <row r="1" spans="1:256" x14ac:dyDescent="0.2">
      <c r="E1" s="2"/>
      <c r="I1" s="2"/>
      <c r="J1" s="2"/>
      <c r="K1" s="2"/>
      <c r="L1" s="2"/>
      <c r="M1" s="2"/>
      <c r="N1" s="2"/>
    </row>
    <row r="2" spans="1:256" x14ac:dyDescent="0.2">
      <c r="E2" s="2"/>
      <c r="I2" s="2"/>
      <c r="J2" s="2"/>
      <c r="K2" s="2"/>
      <c r="L2" s="2"/>
      <c r="M2" s="2"/>
      <c r="N2" s="2"/>
    </row>
    <row r="3" spans="1:256" x14ac:dyDescent="0.2">
      <c r="E3" s="2"/>
      <c r="I3" s="2"/>
      <c r="J3" s="2"/>
      <c r="K3" s="2"/>
      <c r="L3" s="2"/>
      <c r="M3" s="2"/>
      <c r="N3" s="2"/>
    </row>
    <row r="4" spans="1:256" x14ac:dyDescent="0.2">
      <c r="E4" s="2"/>
      <c r="I4" s="2"/>
      <c r="J4" s="2"/>
      <c r="K4" s="2"/>
      <c r="L4" s="2"/>
      <c r="M4" s="2"/>
      <c r="N4" s="2"/>
    </row>
    <row r="5" spans="1:256" ht="22.5" customHeight="1" x14ac:dyDescent="0.2">
      <c r="E5" s="2"/>
      <c r="I5" s="2"/>
      <c r="J5" s="2"/>
      <c r="K5" s="2"/>
      <c r="L5" s="2"/>
      <c r="M5" s="2"/>
      <c r="N5" s="2"/>
    </row>
    <row r="6" spans="1:256" s="30" customFormat="1" ht="18" x14ac:dyDescent="0.2">
      <c r="A6" s="202" t="s">
        <v>162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</row>
    <row r="7" spans="1:256" s="30" customFormat="1" ht="18" x14ac:dyDescent="0.2">
      <c r="A7" s="202" t="s">
        <v>28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2"/>
      <c r="BN7" s="202"/>
      <c r="BO7" s="202"/>
      <c r="BP7" s="202"/>
      <c r="BQ7" s="202"/>
      <c r="BR7" s="202"/>
      <c r="BS7" s="202"/>
      <c r="BT7" s="202"/>
      <c r="BU7" s="202"/>
      <c r="BV7" s="202"/>
      <c r="BW7" s="202"/>
      <c r="BX7" s="202"/>
      <c r="BY7" s="202"/>
      <c r="BZ7" s="202"/>
      <c r="CA7" s="202"/>
      <c r="CB7" s="202"/>
      <c r="CC7" s="202"/>
      <c r="CD7" s="202"/>
      <c r="CE7" s="202"/>
      <c r="CF7" s="202"/>
      <c r="CG7" s="202"/>
      <c r="CH7" s="202"/>
      <c r="CI7" s="202"/>
      <c r="CJ7" s="202"/>
      <c r="CK7" s="202"/>
      <c r="CL7" s="202"/>
      <c r="CM7" s="202"/>
      <c r="CN7" s="202"/>
      <c r="CO7" s="202"/>
      <c r="CP7" s="202"/>
      <c r="CQ7" s="202"/>
      <c r="CR7" s="202"/>
      <c r="CS7" s="202"/>
      <c r="CT7" s="202"/>
      <c r="CU7" s="202"/>
      <c r="CV7" s="202"/>
      <c r="CW7" s="202"/>
      <c r="CX7" s="202"/>
      <c r="CY7" s="202"/>
      <c r="CZ7" s="202"/>
      <c r="DA7" s="202"/>
      <c r="DB7" s="202"/>
      <c r="DC7" s="202"/>
      <c r="DD7" s="202"/>
      <c r="DE7" s="202"/>
      <c r="DF7" s="202"/>
      <c r="DG7" s="202"/>
      <c r="DH7" s="202"/>
      <c r="DI7" s="202"/>
      <c r="DJ7" s="202"/>
      <c r="DK7" s="202"/>
      <c r="DL7" s="202"/>
      <c r="DM7" s="202"/>
      <c r="DN7" s="202"/>
      <c r="DO7" s="202"/>
      <c r="DP7" s="202"/>
      <c r="DQ7" s="202"/>
      <c r="DR7" s="202"/>
      <c r="DS7" s="202"/>
      <c r="DT7" s="202"/>
      <c r="DU7" s="202"/>
      <c r="DV7" s="202"/>
      <c r="DW7" s="202"/>
      <c r="DX7" s="202"/>
      <c r="DY7" s="202"/>
      <c r="DZ7" s="202"/>
      <c r="EA7" s="202"/>
      <c r="EB7" s="202"/>
      <c r="EC7" s="202"/>
      <c r="ED7" s="202"/>
      <c r="EE7" s="202"/>
      <c r="EF7" s="202"/>
      <c r="EG7" s="202"/>
      <c r="EH7" s="202"/>
      <c r="EI7" s="202"/>
      <c r="EJ7" s="202"/>
      <c r="EK7" s="202"/>
      <c r="EL7" s="202"/>
      <c r="EM7" s="202"/>
      <c r="EN7" s="202"/>
      <c r="EO7" s="202"/>
      <c r="EP7" s="202"/>
      <c r="EQ7" s="202"/>
      <c r="ER7" s="202"/>
      <c r="ES7" s="202"/>
      <c r="ET7" s="202"/>
      <c r="EU7" s="202"/>
      <c r="EV7" s="202"/>
      <c r="EW7" s="202"/>
      <c r="EX7" s="202"/>
      <c r="EY7" s="202"/>
      <c r="EZ7" s="202"/>
      <c r="FA7" s="202"/>
      <c r="FB7" s="202"/>
      <c r="FC7" s="202"/>
      <c r="FD7" s="202"/>
      <c r="FE7" s="202"/>
      <c r="FF7" s="202"/>
      <c r="FG7" s="202"/>
      <c r="FH7" s="202"/>
      <c r="FI7" s="202"/>
      <c r="FJ7" s="202"/>
      <c r="FK7" s="202"/>
      <c r="FL7" s="202"/>
      <c r="FM7" s="202"/>
      <c r="FN7" s="202"/>
      <c r="FO7" s="202"/>
      <c r="FP7" s="202"/>
      <c r="FQ7" s="202"/>
      <c r="FR7" s="202"/>
      <c r="FS7" s="202"/>
      <c r="FT7" s="202"/>
      <c r="FU7" s="202"/>
      <c r="FV7" s="202"/>
      <c r="FW7" s="202"/>
      <c r="FX7" s="202"/>
      <c r="FY7" s="202"/>
      <c r="FZ7" s="202"/>
      <c r="GA7" s="202"/>
      <c r="GB7" s="202"/>
      <c r="GC7" s="202"/>
      <c r="GD7" s="202"/>
      <c r="GE7" s="202"/>
      <c r="GF7" s="202"/>
      <c r="GG7" s="202"/>
      <c r="GH7" s="202"/>
      <c r="GI7" s="202"/>
      <c r="GJ7" s="202"/>
      <c r="GK7" s="202"/>
      <c r="GL7" s="202"/>
      <c r="GM7" s="202"/>
      <c r="GN7" s="202"/>
      <c r="GO7" s="202"/>
      <c r="GP7" s="202"/>
      <c r="GQ7" s="202"/>
      <c r="GR7" s="202"/>
      <c r="GS7" s="202"/>
      <c r="GT7" s="202"/>
      <c r="GU7" s="202"/>
      <c r="GV7" s="202"/>
      <c r="GW7" s="202"/>
      <c r="GX7" s="202"/>
      <c r="GY7" s="202"/>
      <c r="GZ7" s="202"/>
      <c r="HA7" s="202"/>
      <c r="HB7" s="202"/>
      <c r="HC7" s="202"/>
      <c r="HD7" s="202"/>
      <c r="HE7" s="202"/>
      <c r="HF7" s="202"/>
      <c r="HG7" s="202"/>
      <c r="HH7" s="202"/>
      <c r="HI7" s="202"/>
      <c r="HJ7" s="202"/>
      <c r="HK7" s="202"/>
      <c r="HL7" s="202"/>
      <c r="HM7" s="202"/>
      <c r="HN7" s="202"/>
      <c r="HO7" s="202"/>
      <c r="HP7" s="202"/>
      <c r="HQ7" s="202"/>
      <c r="HR7" s="202"/>
      <c r="HS7" s="202"/>
      <c r="HT7" s="202"/>
      <c r="HU7" s="202"/>
      <c r="HV7" s="202"/>
      <c r="HW7" s="202"/>
      <c r="HX7" s="202"/>
      <c r="HY7" s="202"/>
      <c r="HZ7" s="202"/>
      <c r="IA7" s="202"/>
      <c r="IB7" s="202"/>
      <c r="IC7" s="202"/>
      <c r="ID7" s="202"/>
      <c r="IE7" s="202"/>
      <c r="IF7" s="202"/>
      <c r="IG7" s="202"/>
      <c r="IH7" s="202"/>
      <c r="II7" s="202"/>
      <c r="IJ7" s="202"/>
      <c r="IK7" s="202"/>
      <c r="IL7" s="202"/>
      <c r="IM7" s="202"/>
      <c r="IN7" s="202"/>
      <c r="IO7" s="202"/>
      <c r="IP7" s="202"/>
      <c r="IQ7" s="202"/>
      <c r="IR7" s="202"/>
      <c r="IS7" s="202"/>
      <c r="IT7" s="202"/>
      <c r="IU7" s="202"/>
      <c r="IV7" s="202"/>
    </row>
    <row r="8" spans="1:256" x14ac:dyDescent="0.2">
      <c r="E8" s="2"/>
      <c r="I8" s="2"/>
      <c r="J8" s="2"/>
      <c r="K8" s="2"/>
      <c r="L8" s="2"/>
      <c r="M8" s="2"/>
      <c r="N8" s="2"/>
    </row>
    <row r="9" spans="1:256" s="30" customFormat="1" ht="18" x14ac:dyDescent="0.2">
      <c r="A9" s="202" t="s">
        <v>207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202"/>
      <c r="BR9" s="202"/>
      <c r="BS9" s="202"/>
      <c r="BT9" s="202"/>
      <c r="BU9" s="202"/>
      <c r="BV9" s="202"/>
      <c r="BW9" s="202"/>
      <c r="BX9" s="202"/>
      <c r="BY9" s="202"/>
      <c r="BZ9" s="202"/>
      <c r="CA9" s="202"/>
      <c r="CB9" s="202"/>
      <c r="CC9" s="202"/>
      <c r="CD9" s="202"/>
      <c r="CE9" s="202"/>
      <c r="CF9" s="202"/>
      <c r="CG9" s="202"/>
      <c r="CH9" s="202"/>
      <c r="CI9" s="202"/>
      <c r="CJ9" s="202"/>
      <c r="CK9" s="202"/>
      <c r="CL9" s="202"/>
      <c r="CM9" s="202"/>
      <c r="CN9" s="202"/>
      <c r="CO9" s="202"/>
      <c r="CP9" s="202"/>
      <c r="CQ9" s="202"/>
      <c r="CR9" s="202"/>
      <c r="CS9" s="202"/>
      <c r="CT9" s="202"/>
      <c r="CU9" s="202"/>
      <c r="CV9" s="202"/>
      <c r="CW9" s="202"/>
      <c r="CX9" s="202"/>
      <c r="CY9" s="202"/>
      <c r="CZ9" s="202"/>
      <c r="DA9" s="202"/>
      <c r="DB9" s="202"/>
      <c r="DC9" s="202"/>
      <c r="DD9" s="202"/>
      <c r="DE9" s="202"/>
      <c r="DF9" s="202"/>
      <c r="DG9" s="202"/>
      <c r="DH9" s="202"/>
      <c r="DI9" s="202"/>
      <c r="DJ9" s="202"/>
      <c r="DK9" s="202"/>
      <c r="DL9" s="202"/>
      <c r="DM9" s="202"/>
      <c r="DN9" s="202"/>
      <c r="DO9" s="202"/>
      <c r="DP9" s="202"/>
      <c r="DQ9" s="202"/>
      <c r="DR9" s="202"/>
      <c r="DS9" s="202"/>
      <c r="DT9" s="202"/>
      <c r="DU9" s="202"/>
      <c r="DV9" s="202"/>
      <c r="DW9" s="202"/>
      <c r="DX9" s="202"/>
      <c r="DY9" s="202"/>
      <c r="DZ9" s="202"/>
      <c r="EA9" s="202"/>
      <c r="EB9" s="202"/>
      <c r="EC9" s="202"/>
      <c r="ED9" s="202"/>
      <c r="EE9" s="202"/>
      <c r="EF9" s="202"/>
      <c r="EG9" s="202"/>
      <c r="EH9" s="202"/>
      <c r="EI9" s="202"/>
      <c r="EJ9" s="202"/>
      <c r="EK9" s="202"/>
      <c r="EL9" s="202"/>
      <c r="EM9" s="202"/>
      <c r="EN9" s="202"/>
      <c r="EO9" s="202"/>
      <c r="EP9" s="202"/>
      <c r="EQ9" s="202"/>
      <c r="ER9" s="202"/>
      <c r="ES9" s="202"/>
      <c r="ET9" s="202"/>
      <c r="EU9" s="202"/>
      <c r="EV9" s="202"/>
      <c r="EW9" s="202"/>
      <c r="EX9" s="202"/>
      <c r="EY9" s="202"/>
      <c r="EZ9" s="202"/>
      <c r="FA9" s="202"/>
      <c r="FB9" s="202"/>
      <c r="FC9" s="202"/>
      <c r="FD9" s="202"/>
      <c r="FE9" s="202"/>
      <c r="FF9" s="202"/>
      <c r="FG9" s="202"/>
      <c r="FH9" s="202"/>
      <c r="FI9" s="202"/>
      <c r="FJ9" s="202"/>
      <c r="FK9" s="202"/>
      <c r="FL9" s="202"/>
      <c r="FM9" s="202"/>
      <c r="FN9" s="202"/>
      <c r="FO9" s="202"/>
      <c r="FP9" s="202"/>
      <c r="FQ9" s="202"/>
      <c r="FR9" s="202"/>
      <c r="FS9" s="202"/>
      <c r="FT9" s="202"/>
      <c r="FU9" s="202"/>
      <c r="FV9" s="202"/>
      <c r="FW9" s="202"/>
      <c r="FX9" s="202"/>
      <c r="FY9" s="202"/>
      <c r="FZ9" s="202"/>
      <c r="GA9" s="202"/>
      <c r="GB9" s="202"/>
      <c r="GC9" s="202"/>
      <c r="GD9" s="202"/>
      <c r="GE9" s="202"/>
      <c r="GF9" s="202"/>
      <c r="GG9" s="202"/>
      <c r="GH9" s="202"/>
      <c r="GI9" s="202"/>
      <c r="GJ9" s="202"/>
      <c r="GK9" s="202"/>
      <c r="GL9" s="202"/>
      <c r="GM9" s="202"/>
      <c r="GN9" s="202"/>
      <c r="GO9" s="202"/>
      <c r="GP9" s="202"/>
      <c r="GQ9" s="202"/>
      <c r="GR9" s="202"/>
      <c r="GS9" s="202"/>
      <c r="GT9" s="202"/>
      <c r="GU9" s="202"/>
      <c r="GV9" s="202"/>
      <c r="GW9" s="202"/>
      <c r="GX9" s="202"/>
      <c r="GY9" s="202"/>
      <c r="GZ9" s="202"/>
      <c r="HA9" s="202"/>
      <c r="HB9" s="202"/>
      <c r="HC9" s="202"/>
      <c r="HD9" s="202"/>
      <c r="HE9" s="202"/>
      <c r="HF9" s="202"/>
      <c r="HG9" s="202"/>
      <c r="HH9" s="202"/>
      <c r="HI9" s="202"/>
      <c r="HJ9" s="202"/>
      <c r="HK9" s="202"/>
      <c r="HL9" s="202"/>
      <c r="HM9" s="202"/>
      <c r="HN9" s="202"/>
      <c r="HO9" s="202"/>
      <c r="HP9" s="202"/>
      <c r="HQ9" s="202"/>
      <c r="HR9" s="202"/>
      <c r="HS9" s="202"/>
      <c r="HT9" s="202"/>
      <c r="HU9" s="202"/>
      <c r="HV9" s="202"/>
      <c r="HW9" s="202"/>
      <c r="HX9" s="202"/>
      <c r="HY9" s="202"/>
      <c r="HZ9" s="202"/>
      <c r="IA9" s="202"/>
      <c r="IB9" s="202"/>
      <c r="IC9" s="202"/>
      <c r="ID9" s="202"/>
      <c r="IE9" s="202"/>
      <c r="IF9" s="202"/>
      <c r="IG9" s="202"/>
      <c r="IH9" s="202"/>
      <c r="II9" s="202"/>
      <c r="IJ9" s="202"/>
      <c r="IK9" s="202"/>
      <c r="IL9" s="202"/>
      <c r="IM9" s="202"/>
      <c r="IN9" s="202"/>
      <c r="IO9" s="202"/>
      <c r="IP9" s="202"/>
      <c r="IQ9" s="202"/>
      <c r="IR9" s="202"/>
      <c r="IS9" s="202"/>
      <c r="IT9" s="202"/>
      <c r="IU9" s="202"/>
      <c r="IV9" s="202"/>
    </row>
    <row r="10" spans="1:256" ht="19.5" customHeight="1" thickBot="1" x14ac:dyDescent="0.25"/>
    <row r="11" spans="1:256" s="5" customFormat="1" ht="38.25" customHeight="1" x14ac:dyDescent="0.2">
      <c r="A11" s="243" t="s">
        <v>170</v>
      </c>
      <c r="B11" s="240" t="s">
        <v>18</v>
      </c>
      <c r="C11" s="240" t="s">
        <v>21</v>
      </c>
      <c r="D11" s="240" t="s">
        <v>19</v>
      </c>
      <c r="E11" s="240" t="s">
        <v>20</v>
      </c>
      <c r="F11" s="286" t="s">
        <v>1</v>
      </c>
      <c r="G11" s="237" t="s">
        <v>13</v>
      </c>
      <c r="H11" s="237" t="s">
        <v>16</v>
      </c>
      <c r="I11" s="255" t="s">
        <v>12</v>
      </c>
      <c r="J11" s="255"/>
      <c r="K11" s="255"/>
      <c r="L11" s="255"/>
      <c r="M11" s="255"/>
      <c r="N11" s="255"/>
      <c r="O11" s="256"/>
      <c r="P11" s="253" t="s">
        <v>4</v>
      </c>
      <c r="Q11" s="254"/>
      <c r="R11" s="243" t="s">
        <v>2</v>
      </c>
      <c r="S11" s="243" t="s">
        <v>7</v>
      </c>
    </row>
    <row r="12" spans="1:256" s="5" customFormat="1" ht="28.5" customHeight="1" x14ac:dyDescent="0.2">
      <c r="A12" s="244"/>
      <c r="B12" s="241"/>
      <c r="C12" s="241"/>
      <c r="D12" s="241"/>
      <c r="E12" s="241"/>
      <c r="F12" s="287"/>
      <c r="G12" s="238"/>
      <c r="H12" s="238"/>
      <c r="I12" s="249" t="s">
        <v>14</v>
      </c>
      <c r="J12" s="249"/>
      <c r="K12" s="235" t="s">
        <v>27</v>
      </c>
      <c r="L12" s="248" t="s">
        <v>15</v>
      </c>
      <c r="M12" s="249"/>
      <c r="N12" s="284" t="s">
        <v>210</v>
      </c>
      <c r="O12" s="257" t="s">
        <v>0</v>
      </c>
      <c r="P12" s="235" t="s">
        <v>6</v>
      </c>
      <c r="Q12" s="246" t="s">
        <v>3</v>
      </c>
      <c r="R12" s="244"/>
      <c r="S12" s="244"/>
    </row>
    <row r="13" spans="1:256" s="5" customFormat="1" ht="36" customHeight="1" thickBot="1" x14ac:dyDescent="0.25">
      <c r="A13" s="245"/>
      <c r="B13" s="242"/>
      <c r="C13" s="242"/>
      <c r="D13" s="242"/>
      <c r="E13" s="242"/>
      <c r="F13" s="288"/>
      <c r="G13" s="239"/>
      <c r="H13" s="239"/>
      <c r="I13" s="31" t="s">
        <v>8</v>
      </c>
      <c r="J13" s="31" t="s">
        <v>9</v>
      </c>
      <c r="K13" s="236"/>
      <c r="L13" s="31" t="s">
        <v>10</v>
      </c>
      <c r="M13" s="31" t="s">
        <v>11</v>
      </c>
      <c r="N13" s="285"/>
      <c r="O13" s="258"/>
      <c r="P13" s="236"/>
      <c r="Q13" s="247"/>
      <c r="R13" s="245"/>
      <c r="S13" s="245"/>
    </row>
    <row r="14" spans="1:256" s="5" customFormat="1" ht="52.5" customHeight="1" thickBot="1" x14ac:dyDescent="0.25">
      <c r="A14" s="281" t="s">
        <v>145</v>
      </c>
      <c r="B14" s="282"/>
      <c r="C14" s="282"/>
      <c r="D14" s="282"/>
      <c r="E14" s="283"/>
      <c r="F14" s="136"/>
      <c r="G14" s="136"/>
      <c r="H14" s="136"/>
      <c r="I14" s="116"/>
      <c r="J14" s="116"/>
      <c r="K14" s="136"/>
      <c r="L14" s="136"/>
      <c r="M14" s="136"/>
      <c r="N14" s="136"/>
      <c r="O14" s="136"/>
      <c r="P14" s="136"/>
      <c r="Q14" s="136"/>
      <c r="R14" s="145"/>
      <c r="S14" s="109"/>
    </row>
    <row r="15" spans="1:256" s="5" customFormat="1" ht="51" customHeight="1" x14ac:dyDescent="0.2">
      <c r="A15" s="138">
        <v>1</v>
      </c>
      <c r="B15" s="44" t="s">
        <v>109</v>
      </c>
      <c r="C15" s="45" t="s">
        <v>164</v>
      </c>
      <c r="D15" s="46" t="s">
        <v>140</v>
      </c>
      <c r="E15" s="158" t="s">
        <v>163</v>
      </c>
      <c r="F15" s="120">
        <v>200000</v>
      </c>
      <c r="G15" s="63">
        <v>36249.089999999997</v>
      </c>
      <c r="H15" s="63">
        <v>25</v>
      </c>
      <c r="I15" s="49">
        <f>+F15*2.87%</f>
        <v>5740</v>
      </c>
      <c r="J15" s="49">
        <f>+F15*7.1%</f>
        <v>14199.999999999998</v>
      </c>
      <c r="K15" s="65">
        <f>44548*1.1%</f>
        <v>490.02800000000008</v>
      </c>
      <c r="L15" s="64">
        <v>3595.1</v>
      </c>
      <c r="M15" s="66">
        <f>111370*7.09%</f>
        <v>7896.1330000000007</v>
      </c>
      <c r="N15" s="66">
        <v>0</v>
      </c>
      <c r="O15" s="143">
        <f>SUM(I15:N15)</f>
        <v>31921.260999999999</v>
      </c>
      <c r="P15" s="67">
        <f>+I15+L15</f>
        <v>9335.1</v>
      </c>
      <c r="Q15" s="143">
        <f>+J15+K15+M15</f>
        <v>22586.161</v>
      </c>
      <c r="R15" s="153">
        <f>+F15-P15-G15-H15-N15</f>
        <v>154390.81</v>
      </c>
      <c r="S15" s="137">
        <v>111</v>
      </c>
      <c r="U15" s="126"/>
    </row>
    <row r="16" spans="1:256" s="5" customFormat="1" ht="51" customHeight="1" x14ac:dyDescent="0.2">
      <c r="A16" s="138">
        <v>2</v>
      </c>
      <c r="B16" s="44" t="s">
        <v>70</v>
      </c>
      <c r="C16" s="45" t="s">
        <v>164</v>
      </c>
      <c r="D16" s="46" t="s">
        <v>172</v>
      </c>
      <c r="E16" s="158" t="s">
        <v>163</v>
      </c>
      <c r="F16" s="118">
        <v>150000</v>
      </c>
      <c r="G16" s="48">
        <v>24107.84</v>
      </c>
      <c r="H16" s="48">
        <v>25</v>
      </c>
      <c r="I16" s="49">
        <f>+F16*2.87%</f>
        <v>4305</v>
      </c>
      <c r="J16" s="42">
        <f>+F16*7.1%</f>
        <v>10649.999999999998</v>
      </c>
      <c r="K16" s="50">
        <f>44548*1.1%</f>
        <v>490.02800000000008</v>
      </c>
      <c r="L16" s="42">
        <v>3595.1</v>
      </c>
      <c r="M16" s="51">
        <f>111370*7.09%</f>
        <v>7896.1330000000007</v>
      </c>
      <c r="N16" s="51">
        <v>0</v>
      </c>
      <c r="O16" s="11">
        <f>SUM(I16:N16)</f>
        <v>26936.260999999999</v>
      </c>
      <c r="P16" s="52">
        <f>+I16+L16</f>
        <v>7900.1</v>
      </c>
      <c r="Q16" s="11">
        <f t="shared" ref="Q16:Q23" si="0">+J16+K16+M16</f>
        <v>19036.161</v>
      </c>
      <c r="R16" s="41">
        <f t="shared" ref="R16:R80" si="1">+F16-P16-G16-H16-N16</f>
        <v>117967.06</v>
      </c>
      <c r="S16" s="137">
        <v>111</v>
      </c>
      <c r="U16" s="127"/>
    </row>
    <row r="17" spans="1:21" s="5" customFormat="1" ht="51" customHeight="1" x14ac:dyDescent="0.2">
      <c r="A17" s="138">
        <v>3</v>
      </c>
      <c r="B17" s="44" t="s">
        <v>82</v>
      </c>
      <c r="C17" s="45" t="s">
        <v>164</v>
      </c>
      <c r="D17" s="46" t="s">
        <v>185</v>
      </c>
      <c r="E17" s="159" t="s">
        <v>25</v>
      </c>
      <c r="F17" s="118">
        <v>120081.87</v>
      </c>
      <c r="G17" s="48">
        <v>16327.16</v>
      </c>
      <c r="H17" s="48">
        <v>25</v>
      </c>
      <c r="I17" s="49">
        <f>+F17*2.87%</f>
        <v>3446.3496689999997</v>
      </c>
      <c r="J17" s="42">
        <f>+F17*7.1%</f>
        <v>8525.8127699999986</v>
      </c>
      <c r="K17" s="50">
        <f>44548*1.1%</f>
        <v>490.02800000000008</v>
      </c>
      <c r="L17" s="42">
        <v>3595.1</v>
      </c>
      <c r="M17" s="51">
        <f>111370*7.09%</f>
        <v>7896.1330000000007</v>
      </c>
      <c r="N17" s="51">
        <f>2088.24-25</f>
        <v>2063.2399999999998</v>
      </c>
      <c r="O17" s="11">
        <f>SUM(I17:N17)</f>
        <v>26016.663438999996</v>
      </c>
      <c r="P17" s="52">
        <f>+I17+L17</f>
        <v>7041.4496689999996</v>
      </c>
      <c r="Q17" s="11">
        <f t="shared" si="0"/>
        <v>16911.973770000001</v>
      </c>
      <c r="R17" s="41">
        <f t="shared" si="1"/>
        <v>94625.020330999992</v>
      </c>
      <c r="S17" s="137">
        <v>111</v>
      </c>
      <c r="U17" s="127"/>
    </row>
    <row r="18" spans="1:21" s="5" customFormat="1" ht="51" customHeight="1" x14ac:dyDescent="0.2">
      <c r="A18" s="138">
        <v>4</v>
      </c>
      <c r="B18" s="44" t="s">
        <v>55</v>
      </c>
      <c r="C18" s="45" t="s">
        <v>164</v>
      </c>
      <c r="D18" s="47" t="s">
        <v>126</v>
      </c>
      <c r="E18" s="159" t="s">
        <v>25</v>
      </c>
      <c r="F18" s="118">
        <v>80397.039999999994</v>
      </c>
      <c r="G18" s="48">
        <v>7494.26</v>
      </c>
      <c r="H18" s="48">
        <v>25</v>
      </c>
      <c r="I18" s="49">
        <f>+F18*2.87%</f>
        <v>2307.3950479999999</v>
      </c>
      <c r="J18" s="42">
        <f>+F18*7.1%</f>
        <v>5708.1898399999991</v>
      </c>
      <c r="K18" s="50">
        <f>44548*1.1%</f>
        <v>490.02800000000008</v>
      </c>
      <c r="L18" s="42">
        <v>2444.0700000000002</v>
      </c>
      <c r="M18" s="51">
        <f>+F18*7.09%</f>
        <v>5700.1501360000002</v>
      </c>
      <c r="N18" s="51">
        <v>0</v>
      </c>
      <c r="O18" s="11">
        <f>SUM(I18:N18)</f>
        <v>16649.833024</v>
      </c>
      <c r="P18" s="52">
        <f>+I18+L18</f>
        <v>4751.465048</v>
      </c>
      <c r="Q18" s="11">
        <f t="shared" si="0"/>
        <v>11898.367976</v>
      </c>
      <c r="R18" s="41">
        <f t="shared" si="1"/>
        <v>68126.314952000001</v>
      </c>
      <c r="S18" s="137">
        <v>111</v>
      </c>
    </row>
    <row r="19" spans="1:21" s="5" customFormat="1" ht="51" customHeight="1" thickBot="1" x14ac:dyDescent="0.25">
      <c r="A19" s="139">
        <v>5</v>
      </c>
      <c r="B19" s="128" t="s">
        <v>208</v>
      </c>
      <c r="C19" s="129" t="s">
        <v>164</v>
      </c>
      <c r="D19" s="130" t="s">
        <v>171</v>
      </c>
      <c r="E19" s="160" t="s">
        <v>25</v>
      </c>
      <c r="F19" s="140">
        <v>31617.79</v>
      </c>
      <c r="G19" s="149">
        <v>0</v>
      </c>
      <c r="H19" s="149">
        <v>25</v>
      </c>
      <c r="I19" s="150">
        <f>+F19*2.87%</f>
        <v>907.43057299999998</v>
      </c>
      <c r="J19" s="151">
        <f>+F19*7.1%</f>
        <v>2244.8630899999998</v>
      </c>
      <c r="K19" s="131">
        <f>+F19*1.1%</f>
        <v>347.79569000000004</v>
      </c>
      <c r="L19" s="151">
        <v>961.18</v>
      </c>
      <c r="M19" s="132">
        <f>+F19*7.09%</f>
        <v>2241.7013110000003</v>
      </c>
      <c r="N19" s="132">
        <v>0</v>
      </c>
      <c r="O19" s="133">
        <f>SUM(I19:N19)</f>
        <v>6702.9706640000004</v>
      </c>
      <c r="P19" s="134">
        <f>+I19+L19</f>
        <v>1868.6105729999999</v>
      </c>
      <c r="Q19" s="133">
        <f t="shared" si="0"/>
        <v>4834.3600910000005</v>
      </c>
      <c r="R19" s="135">
        <f t="shared" si="1"/>
        <v>29724.179427000003</v>
      </c>
      <c r="S19" s="137">
        <v>111</v>
      </c>
    </row>
    <row r="20" spans="1:21" s="5" customFormat="1" ht="51" customHeight="1" thickBot="1" x14ac:dyDescent="0.25">
      <c r="A20" s="270" t="s">
        <v>146</v>
      </c>
      <c r="B20" s="271"/>
      <c r="C20" s="271"/>
      <c r="D20" s="271"/>
      <c r="E20" s="272"/>
      <c r="F20" s="144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45"/>
      <c r="S20" s="111"/>
    </row>
    <row r="21" spans="1:21" s="5" customFormat="1" ht="51" customHeight="1" x14ac:dyDescent="0.2">
      <c r="A21" s="142">
        <v>6</v>
      </c>
      <c r="B21" s="59" t="s">
        <v>112</v>
      </c>
      <c r="C21" s="61" t="s">
        <v>146</v>
      </c>
      <c r="D21" s="60" t="s">
        <v>143</v>
      </c>
      <c r="E21" s="161" t="s">
        <v>25</v>
      </c>
      <c r="F21" s="120">
        <v>63500</v>
      </c>
      <c r="G21" s="63">
        <v>4145.3100000000004</v>
      </c>
      <c r="H21" s="63">
        <v>25</v>
      </c>
      <c r="I21" s="152">
        <f>+F21*2.87%</f>
        <v>1822.45</v>
      </c>
      <c r="J21" s="64">
        <f>+F21*7.1%</f>
        <v>4508.5</v>
      </c>
      <c r="K21" s="65">
        <f>44548*1.1%</f>
        <v>490.02800000000008</v>
      </c>
      <c r="L21" s="64">
        <v>1930.4</v>
      </c>
      <c r="M21" s="66">
        <f>+F21*7.09%</f>
        <v>4502.1500000000005</v>
      </c>
      <c r="N21" s="66">
        <v>0</v>
      </c>
      <c r="O21" s="143">
        <f>SUM(I21:N21)</f>
        <v>13253.528000000002</v>
      </c>
      <c r="P21" s="67">
        <f>+I21+L21</f>
        <v>3752.8500000000004</v>
      </c>
      <c r="Q21" s="143">
        <f t="shared" si="0"/>
        <v>9500.6779999999999</v>
      </c>
      <c r="R21" s="153">
        <f t="shared" si="1"/>
        <v>55576.840000000004</v>
      </c>
      <c r="S21" s="137">
        <v>111</v>
      </c>
    </row>
    <row r="22" spans="1:21" s="5" customFormat="1" ht="51" customHeight="1" x14ac:dyDescent="0.2">
      <c r="A22" s="138">
        <v>7</v>
      </c>
      <c r="B22" s="44" t="s">
        <v>108</v>
      </c>
      <c r="C22" s="45" t="s">
        <v>146</v>
      </c>
      <c r="D22" s="47" t="s">
        <v>139</v>
      </c>
      <c r="E22" s="159" t="s">
        <v>25</v>
      </c>
      <c r="F22" s="118">
        <v>46800</v>
      </c>
      <c r="G22" s="48">
        <v>1402.37</v>
      </c>
      <c r="H22" s="48">
        <v>25</v>
      </c>
      <c r="I22" s="49">
        <f>+F22*2.87%</f>
        <v>1343.16</v>
      </c>
      <c r="J22" s="42">
        <f>+F22*7.1%</f>
        <v>3322.7999999999997</v>
      </c>
      <c r="K22" s="50">
        <f>44548*1.1%</f>
        <v>490.02800000000008</v>
      </c>
      <c r="L22" s="42">
        <v>1422.72</v>
      </c>
      <c r="M22" s="51">
        <f>+F22*7.09%</f>
        <v>3318.1200000000003</v>
      </c>
      <c r="N22" s="51">
        <v>0</v>
      </c>
      <c r="O22" s="11">
        <f>SUM(I22:N22)</f>
        <v>9896.8280000000013</v>
      </c>
      <c r="P22" s="52">
        <f>+I22+L22</f>
        <v>2765.88</v>
      </c>
      <c r="Q22" s="11">
        <f t="shared" si="0"/>
        <v>7130.9480000000003</v>
      </c>
      <c r="R22" s="41">
        <f t="shared" si="1"/>
        <v>42606.75</v>
      </c>
      <c r="S22" s="137">
        <v>111</v>
      </c>
    </row>
    <row r="23" spans="1:21" s="5" customFormat="1" ht="51" customHeight="1" thickBot="1" x14ac:dyDescent="0.25">
      <c r="A23" s="139">
        <v>8</v>
      </c>
      <c r="B23" s="128" t="s">
        <v>107</v>
      </c>
      <c r="C23" s="129" t="s">
        <v>146</v>
      </c>
      <c r="D23" s="130" t="s">
        <v>139</v>
      </c>
      <c r="E23" s="160" t="s">
        <v>25</v>
      </c>
      <c r="F23" s="140">
        <v>54576.45</v>
      </c>
      <c r="G23" s="149">
        <v>2499.9</v>
      </c>
      <c r="H23" s="149">
        <v>25</v>
      </c>
      <c r="I23" s="150">
        <f>+F23*2.87%</f>
        <v>1566.3441149999999</v>
      </c>
      <c r="J23" s="151">
        <f>+F23*7.1%</f>
        <v>3874.9279499999993</v>
      </c>
      <c r="K23" s="131">
        <f>44548*1.1%</f>
        <v>490.02800000000008</v>
      </c>
      <c r="L23" s="151">
        <v>1659.12</v>
      </c>
      <c r="M23" s="132">
        <f>+F23*7.09%</f>
        <v>3869.4703049999998</v>
      </c>
      <c r="N23" s="132">
        <v>0</v>
      </c>
      <c r="O23" s="133">
        <f>SUM(I23:N23)</f>
        <v>11459.890369999999</v>
      </c>
      <c r="P23" s="134">
        <f>+I23+L23</f>
        <v>3225.4641149999998</v>
      </c>
      <c r="Q23" s="133">
        <f t="shared" si="0"/>
        <v>8234.4262549999985</v>
      </c>
      <c r="R23" s="135">
        <f t="shared" si="1"/>
        <v>48826.085884999993</v>
      </c>
      <c r="S23" s="137">
        <v>111</v>
      </c>
    </row>
    <row r="24" spans="1:21" s="5" customFormat="1" ht="51" customHeight="1" thickBot="1" x14ac:dyDescent="0.25">
      <c r="A24" s="146"/>
      <c r="B24" s="148" t="s">
        <v>165</v>
      </c>
      <c r="C24" s="147"/>
      <c r="D24" s="147"/>
      <c r="E24" s="162"/>
      <c r="F24" s="144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45"/>
      <c r="S24" s="111"/>
    </row>
    <row r="25" spans="1:21" s="5" customFormat="1" ht="51" customHeight="1" x14ac:dyDescent="0.2">
      <c r="A25" s="138">
        <v>9</v>
      </c>
      <c r="B25" s="44" t="s">
        <v>113</v>
      </c>
      <c r="C25" s="45" t="s">
        <v>146</v>
      </c>
      <c r="D25" s="47" t="s">
        <v>144</v>
      </c>
      <c r="E25" s="159" t="s">
        <v>25</v>
      </c>
      <c r="F25" s="118">
        <v>60000</v>
      </c>
      <c r="G25" s="48">
        <v>3486.68</v>
      </c>
      <c r="H25" s="48">
        <v>25</v>
      </c>
      <c r="I25" s="49">
        <f t="shared" ref="I25:I30" si="2">+F25*2.87%</f>
        <v>1722</v>
      </c>
      <c r="J25" s="42">
        <f t="shared" ref="J25:J30" si="3">+F25*7.1%</f>
        <v>4260</v>
      </c>
      <c r="K25" s="50">
        <f>44548*1.1%</f>
        <v>490.02800000000008</v>
      </c>
      <c r="L25" s="42">
        <v>1824</v>
      </c>
      <c r="M25" s="51">
        <f t="shared" ref="M25:M30" si="4">+F25*7.09%</f>
        <v>4254</v>
      </c>
      <c r="N25" s="51">
        <v>0</v>
      </c>
      <c r="O25" s="11">
        <f>SUM(I25:N25)</f>
        <v>12550.028</v>
      </c>
      <c r="P25" s="52">
        <f t="shared" ref="P25:P30" si="5">+I25+L25</f>
        <v>3546</v>
      </c>
      <c r="Q25" s="11">
        <f>+J25+K25+M25</f>
        <v>9004.0280000000002</v>
      </c>
      <c r="R25" s="41">
        <f t="shared" si="1"/>
        <v>52942.32</v>
      </c>
      <c r="S25" s="53">
        <v>111</v>
      </c>
    </row>
    <row r="26" spans="1:21" s="5" customFormat="1" ht="51" customHeight="1" x14ac:dyDescent="0.2">
      <c r="A26" s="138">
        <v>10</v>
      </c>
      <c r="B26" s="44" t="s">
        <v>71</v>
      </c>
      <c r="C26" s="45" t="s">
        <v>146</v>
      </c>
      <c r="D26" s="47" t="s">
        <v>194</v>
      </c>
      <c r="E26" s="159" t="s">
        <v>25</v>
      </c>
      <c r="F26" s="118">
        <v>31825.439999999999</v>
      </c>
      <c r="G26" s="48">
        <v>0</v>
      </c>
      <c r="H26" s="48">
        <v>25</v>
      </c>
      <c r="I26" s="49">
        <f t="shared" si="2"/>
        <v>913.390128</v>
      </c>
      <c r="J26" s="42">
        <f t="shared" si="3"/>
        <v>2259.6062399999996</v>
      </c>
      <c r="K26" s="50">
        <f>+F26*1.1%</f>
        <v>350.07984000000005</v>
      </c>
      <c r="L26" s="42">
        <v>967.49</v>
      </c>
      <c r="M26" s="51">
        <f t="shared" si="4"/>
        <v>2256.4236959999998</v>
      </c>
      <c r="N26" s="51">
        <v>0</v>
      </c>
      <c r="O26" s="11">
        <f t="shared" ref="O26:O89" si="6">SUM(I26:N26)</f>
        <v>6746.9899039999991</v>
      </c>
      <c r="P26" s="52">
        <f t="shared" si="5"/>
        <v>1880.880128</v>
      </c>
      <c r="Q26" s="11">
        <f t="shared" ref="Q26:Q89" si="7">+J26+K26+M26</f>
        <v>4866.1097759999993</v>
      </c>
      <c r="R26" s="41">
        <f t="shared" si="1"/>
        <v>29919.559871999998</v>
      </c>
      <c r="S26" s="53">
        <v>111</v>
      </c>
    </row>
    <row r="27" spans="1:21" s="5" customFormat="1" ht="51" customHeight="1" x14ac:dyDescent="0.2">
      <c r="A27" s="138">
        <v>11</v>
      </c>
      <c r="B27" s="44" t="s">
        <v>36</v>
      </c>
      <c r="C27" s="45" t="s">
        <v>146</v>
      </c>
      <c r="D27" s="47" t="s">
        <v>116</v>
      </c>
      <c r="E27" s="159" t="s">
        <v>25</v>
      </c>
      <c r="F27" s="118">
        <v>42000</v>
      </c>
      <c r="G27" s="48">
        <v>570.17999999999995</v>
      </c>
      <c r="H27" s="48">
        <v>25</v>
      </c>
      <c r="I27" s="49">
        <f t="shared" si="2"/>
        <v>1205.4000000000001</v>
      </c>
      <c r="J27" s="42">
        <f t="shared" si="3"/>
        <v>2981.9999999999995</v>
      </c>
      <c r="K27" s="50">
        <f>+F27*1.1%</f>
        <v>462.00000000000006</v>
      </c>
      <c r="L27" s="42">
        <v>1276.8</v>
      </c>
      <c r="M27" s="51">
        <f t="shared" si="4"/>
        <v>2977.8</v>
      </c>
      <c r="N27" s="51">
        <v>1031.6199999999999</v>
      </c>
      <c r="O27" s="11">
        <f t="shared" si="6"/>
        <v>9935.619999999999</v>
      </c>
      <c r="P27" s="52">
        <f t="shared" si="5"/>
        <v>2482.1999999999998</v>
      </c>
      <c r="Q27" s="11">
        <f t="shared" si="7"/>
        <v>6421.7999999999993</v>
      </c>
      <c r="R27" s="41">
        <f t="shared" si="1"/>
        <v>37891</v>
      </c>
      <c r="S27" s="53">
        <v>111</v>
      </c>
    </row>
    <row r="28" spans="1:21" s="5" customFormat="1" ht="51" customHeight="1" x14ac:dyDescent="0.2">
      <c r="A28" s="138">
        <v>12</v>
      </c>
      <c r="B28" s="44" t="s">
        <v>106</v>
      </c>
      <c r="C28" s="45" t="s">
        <v>146</v>
      </c>
      <c r="D28" s="47" t="s">
        <v>195</v>
      </c>
      <c r="E28" s="159" t="s">
        <v>25</v>
      </c>
      <c r="F28" s="118">
        <v>54264.15</v>
      </c>
      <c r="G28" s="48">
        <v>2455.8200000000002</v>
      </c>
      <c r="H28" s="48">
        <v>25</v>
      </c>
      <c r="I28" s="49">
        <f t="shared" si="2"/>
        <v>1557.3811049999999</v>
      </c>
      <c r="J28" s="42">
        <f t="shared" si="3"/>
        <v>3852.7546499999999</v>
      </c>
      <c r="K28" s="50">
        <f>44548*1.1%</f>
        <v>490.02800000000008</v>
      </c>
      <c r="L28" s="42">
        <v>1649.63</v>
      </c>
      <c r="M28" s="51">
        <f t="shared" si="4"/>
        <v>3847.3282350000004</v>
      </c>
      <c r="N28" s="51">
        <v>0</v>
      </c>
      <c r="O28" s="11">
        <f t="shared" si="6"/>
        <v>11397.12199</v>
      </c>
      <c r="P28" s="52">
        <f t="shared" si="5"/>
        <v>3207.011105</v>
      </c>
      <c r="Q28" s="11">
        <f t="shared" si="7"/>
        <v>8190.1108850000001</v>
      </c>
      <c r="R28" s="41">
        <f t="shared" si="1"/>
        <v>48576.318895000004</v>
      </c>
      <c r="S28" s="53">
        <v>111</v>
      </c>
    </row>
    <row r="29" spans="1:21" s="5" customFormat="1" ht="51" customHeight="1" x14ac:dyDescent="0.2">
      <c r="A29" s="138">
        <v>13</v>
      </c>
      <c r="B29" s="44" t="s">
        <v>65</v>
      </c>
      <c r="C29" s="45" t="s">
        <v>146</v>
      </c>
      <c r="D29" s="47" t="s">
        <v>196</v>
      </c>
      <c r="E29" s="159" t="s">
        <v>25</v>
      </c>
      <c r="F29" s="118">
        <v>50376.02</v>
      </c>
      <c r="G29" s="48">
        <v>1752.33</v>
      </c>
      <c r="H29" s="48">
        <v>25</v>
      </c>
      <c r="I29" s="49">
        <f t="shared" si="2"/>
        <v>1445.7917739999998</v>
      </c>
      <c r="J29" s="42">
        <f t="shared" si="3"/>
        <v>3576.6974199999995</v>
      </c>
      <c r="K29" s="50">
        <f>44548*1.1%</f>
        <v>490.02800000000008</v>
      </c>
      <c r="L29" s="42">
        <v>1531.43</v>
      </c>
      <c r="M29" s="51">
        <f t="shared" si="4"/>
        <v>3571.6598180000001</v>
      </c>
      <c r="N29" s="51">
        <v>1031.6199999999999</v>
      </c>
      <c r="O29" s="11">
        <f t="shared" si="6"/>
        <v>11647.227011999999</v>
      </c>
      <c r="P29" s="52">
        <f t="shared" si="5"/>
        <v>2977.2217739999996</v>
      </c>
      <c r="Q29" s="11">
        <f t="shared" si="7"/>
        <v>7638.3852379999998</v>
      </c>
      <c r="R29" s="41">
        <f t="shared" si="1"/>
        <v>44589.848225999995</v>
      </c>
      <c r="S29" s="53">
        <v>111</v>
      </c>
    </row>
    <row r="30" spans="1:21" s="5" customFormat="1" ht="51" customHeight="1" x14ac:dyDescent="0.2">
      <c r="A30" s="138">
        <v>14</v>
      </c>
      <c r="B30" s="55" t="s">
        <v>81</v>
      </c>
      <c r="C30" s="45" t="s">
        <v>146</v>
      </c>
      <c r="D30" s="56" t="s">
        <v>197</v>
      </c>
      <c r="E30" s="163" t="s">
        <v>25</v>
      </c>
      <c r="F30" s="118">
        <v>60000</v>
      </c>
      <c r="G30" s="48">
        <v>3486.68</v>
      </c>
      <c r="H30" s="48">
        <v>25</v>
      </c>
      <c r="I30" s="49">
        <f t="shared" si="2"/>
        <v>1722</v>
      </c>
      <c r="J30" s="42">
        <f t="shared" si="3"/>
        <v>4260</v>
      </c>
      <c r="K30" s="50">
        <f>44548*1.1%</f>
        <v>490.02800000000008</v>
      </c>
      <c r="L30" s="42">
        <v>1824</v>
      </c>
      <c r="M30" s="51">
        <f t="shared" si="4"/>
        <v>4254</v>
      </c>
      <c r="N30" s="51">
        <v>0</v>
      </c>
      <c r="O30" s="11">
        <f t="shared" si="6"/>
        <v>12550.028</v>
      </c>
      <c r="P30" s="52">
        <f t="shared" si="5"/>
        <v>3546</v>
      </c>
      <c r="Q30" s="11">
        <f t="shared" si="7"/>
        <v>9004.0280000000002</v>
      </c>
      <c r="R30" s="41">
        <f t="shared" si="1"/>
        <v>52942.32</v>
      </c>
      <c r="S30" s="53">
        <v>111</v>
      </c>
    </row>
    <row r="31" spans="1:21" s="5" customFormat="1" ht="51" customHeight="1" x14ac:dyDescent="0.2">
      <c r="A31" s="276" t="s">
        <v>147</v>
      </c>
      <c r="B31" s="207"/>
      <c r="C31" s="207"/>
      <c r="D31" s="207"/>
      <c r="E31" s="277"/>
      <c r="F31" s="155"/>
      <c r="G31" s="112"/>
      <c r="H31" s="112"/>
      <c r="I31" s="112"/>
      <c r="J31" s="112"/>
      <c r="K31" s="112"/>
      <c r="L31" s="112"/>
      <c r="M31" s="112"/>
      <c r="N31" s="112"/>
      <c r="O31" s="112"/>
      <c r="P31" s="207"/>
      <c r="Q31" s="207"/>
      <c r="R31" s="207"/>
      <c r="S31" s="207"/>
    </row>
    <row r="32" spans="1:21" s="5" customFormat="1" ht="51" customHeight="1" x14ac:dyDescent="0.2">
      <c r="A32" s="142">
        <v>15</v>
      </c>
      <c r="B32" s="59" t="s">
        <v>100</v>
      </c>
      <c r="C32" s="45" t="s">
        <v>146</v>
      </c>
      <c r="D32" s="60" t="s">
        <v>198</v>
      </c>
      <c r="E32" s="161" t="s">
        <v>25</v>
      </c>
      <c r="F32" s="118">
        <v>120000</v>
      </c>
      <c r="G32" s="48">
        <v>16823.09</v>
      </c>
      <c r="H32" s="48">
        <v>25</v>
      </c>
      <c r="I32" s="49">
        <f>+F32*2.87%</f>
        <v>3444</v>
      </c>
      <c r="J32" s="42">
        <f>+F32*7.1%</f>
        <v>8520</v>
      </c>
      <c r="K32" s="50">
        <f>44548*1.1%</f>
        <v>490.02800000000008</v>
      </c>
      <c r="L32" s="42">
        <v>3595.1</v>
      </c>
      <c r="M32" s="51">
        <f>111370*7.09%</f>
        <v>7896.1330000000007</v>
      </c>
      <c r="N32" s="51">
        <v>0</v>
      </c>
      <c r="O32" s="11">
        <f t="shared" si="6"/>
        <v>23945.261000000002</v>
      </c>
      <c r="P32" s="52">
        <f>+I32+L32</f>
        <v>7039.1</v>
      </c>
      <c r="Q32" s="11">
        <f t="shared" si="7"/>
        <v>16906.161</v>
      </c>
      <c r="R32" s="41">
        <f t="shared" si="1"/>
        <v>96112.81</v>
      </c>
      <c r="S32" s="53">
        <v>111</v>
      </c>
    </row>
    <row r="33" spans="1:20" s="5" customFormat="1" ht="51" customHeight="1" x14ac:dyDescent="0.2">
      <c r="A33" s="142">
        <v>16</v>
      </c>
      <c r="B33" s="44" t="s">
        <v>63</v>
      </c>
      <c r="C33" s="45" t="s">
        <v>146</v>
      </c>
      <c r="D33" s="47" t="s">
        <v>116</v>
      </c>
      <c r="E33" s="159" t="s">
        <v>25</v>
      </c>
      <c r="F33" s="118">
        <v>45000</v>
      </c>
      <c r="G33" s="48">
        <v>1148.33</v>
      </c>
      <c r="H33" s="48">
        <v>25</v>
      </c>
      <c r="I33" s="49">
        <f>+F33*2.87%</f>
        <v>1291.5</v>
      </c>
      <c r="J33" s="42">
        <f>+F33*7.1%</f>
        <v>3194.9999999999995</v>
      </c>
      <c r="K33" s="50">
        <f>44548*1.1%</f>
        <v>490.02800000000008</v>
      </c>
      <c r="L33" s="42">
        <v>1368</v>
      </c>
      <c r="M33" s="51">
        <f>+F33*7.09%</f>
        <v>3190.5</v>
      </c>
      <c r="N33" s="51">
        <v>0</v>
      </c>
      <c r="O33" s="11">
        <f t="shared" si="6"/>
        <v>9535.0280000000002</v>
      </c>
      <c r="P33" s="52">
        <f>+I33+L33</f>
        <v>2659.5</v>
      </c>
      <c r="Q33" s="11">
        <f t="shared" si="7"/>
        <v>6875.5280000000002</v>
      </c>
      <c r="R33" s="41">
        <f t="shared" si="1"/>
        <v>41167.17</v>
      </c>
      <c r="S33" s="53">
        <v>111</v>
      </c>
    </row>
    <row r="34" spans="1:20" s="5" customFormat="1" ht="57" customHeight="1" x14ac:dyDescent="0.2">
      <c r="A34" s="142">
        <v>17</v>
      </c>
      <c r="B34" s="44" t="s">
        <v>99</v>
      </c>
      <c r="C34" s="45" t="s">
        <v>146</v>
      </c>
      <c r="D34" s="47" t="s">
        <v>199</v>
      </c>
      <c r="E34" s="159" t="s">
        <v>25</v>
      </c>
      <c r="F34" s="118">
        <v>85000</v>
      </c>
      <c r="G34" s="48">
        <v>8576.99</v>
      </c>
      <c r="H34" s="48">
        <v>25</v>
      </c>
      <c r="I34" s="49">
        <f>+F34*2.87%</f>
        <v>2439.5</v>
      </c>
      <c r="J34" s="42">
        <f>+F34*7.1%</f>
        <v>6034.9999999999991</v>
      </c>
      <c r="K34" s="50">
        <f>44548*1.1%</f>
        <v>490.02800000000008</v>
      </c>
      <c r="L34" s="42">
        <v>2584</v>
      </c>
      <c r="M34" s="51">
        <f>+F34*7.09%</f>
        <v>6026.5</v>
      </c>
      <c r="N34" s="51">
        <v>0</v>
      </c>
      <c r="O34" s="11">
        <f t="shared" si="6"/>
        <v>17575.027999999998</v>
      </c>
      <c r="P34" s="52">
        <f>+I34+L34</f>
        <v>5023.5</v>
      </c>
      <c r="Q34" s="11">
        <f t="shared" si="7"/>
        <v>12551.527999999998</v>
      </c>
      <c r="R34" s="41">
        <f t="shared" si="1"/>
        <v>71374.509999999995</v>
      </c>
      <c r="S34" s="53">
        <v>111</v>
      </c>
    </row>
    <row r="35" spans="1:20" s="5" customFormat="1" ht="51" customHeight="1" x14ac:dyDescent="0.2">
      <c r="A35" s="142">
        <v>18</v>
      </c>
      <c r="B35" s="44" t="s">
        <v>37</v>
      </c>
      <c r="C35" s="45" t="s">
        <v>146</v>
      </c>
      <c r="D35" s="47" t="s">
        <v>117</v>
      </c>
      <c r="E35" s="159" t="s">
        <v>25</v>
      </c>
      <c r="F35" s="118">
        <v>12997.59</v>
      </c>
      <c r="G35" s="48">
        <v>0</v>
      </c>
      <c r="H35" s="48">
        <v>25</v>
      </c>
      <c r="I35" s="49">
        <f>+F35*2.87%</f>
        <v>373.03083300000003</v>
      </c>
      <c r="J35" s="42">
        <f>+F35*7.1%</f>
        <v>922.82888999999989</v>
      </c>
      <c r="K35" s="50">
        <f>+F35*1.1%</f>
        <v>142.97349000000003</v>
      </c>
      <c r="L35" s="42">
        <v>395.13</v>
      </c>
      <c r="M35" s="51">
        <f>+F35*7.09%</f>
        <v>921.52913100000012</v>
      </c>
      <c r="N35" s="51">
        <v>0</v>
      </c>
      <c r="O35" s="11">
        <f t="shared" si="6"/>
        <v>2755.4923440000002</v>
      </c>
      <c r="P35" s="52">
        <f>+I35+L35</f>
        <v>768.16083300000003</v>
      </c>
      <c r="Q35" s="11">
        <f t="shared" si="7"/>
        <v>1987.3315109999999</v>
      </c>
      <c r="R35" s="41">
        <f t="shared" si="1"/>
        <v>12204.429167</v>
      </c>
      <c r="S35" s="53">
        <v>111</v>
      </c>
    </row>
    <row r="36" spans="1:20" s="5" customFormat="1" ht="51" customHeight="1" x14ac:dyDescent="0.2">
      <c r="A36" s="276" t="s">
        <v>149</v>
      </c>
      <c r="B36" s="207"/>
      <c r="C36" s="207"/>
      <c r="D36" s="207"/>
      <c r="E36" s="277"/>
      <c r="F36" s="155"/>
      <c r="G36" s="112"/>
      <c r="H36" s="112"/>
      <c r="I36" s="112"/>
      <c r="J36" s="112"/>
      <c r="K36" s="112"/>
      <c r="L36" s="112"/>
      <c r="M36" s="112"/>
      <c r="N36" s="112"/>
      <c r="O36" s="112"/>
      <c r="P36" s="207"/>
      <c r="Q36" s="207"/>
      <c r="R36" s="207"/>
      <c r="S36" s="207"/>
    </row>
    <row r="37" spans="1:20" s="5" customFormat="1" ht="51" customHeight="1" x14ac:dyDescent="0.2">
      <c r="A37" s="138">
        <v>19</v>
      </c>
      <c r="B37" s="44" t="s">
        <v>110</v>
      </c>
      <c r="C37" s="45" t="s">
        <v>146</v>
      </c>
      <c r="D37" s="47" t="s">
        <v>141</v>
      </c>
      <c r="E37" s="159" t="s">
        <v>25</v>
      </c>
      <c r="F37" s="118">
        <v>152000</v>
      </c>
      <c r="G37" s="48">
        <v>24593.49</v>
      </c>
      <c r="H37" s="48">
        <v>25</v>
      </c>
      <c r="I37" s="49">
        <f t="shared" ref="I37:I43" si="8">+F37*2.87%</f>
        <v>4362.3999999999996</v>
      </c>
      <c r="J37" s="42">
        <f t="shared" ref="J37:J43" si="9">+F37*7.1%</f>
        <v>10791.999999999998</v>
      </c>
      <c r="K37" s="50">
        <f>44548*1.1%</f>
        <v>490.02800000000008</v>
      </c>
      <c r="L37" s="42">
        <v>3595.1</v>
      </c>
      <c r="M37" s="51">
        <f>111370*7.09%</f>
        <v>7896.1330000000007</v>
      </c>
      <c r="N37" s="51">
        <v>0</v>
      </c>
      <c r="O37" s="11">
        <f t="shared" si="6"/>
        <v>27135.661</v>
      </c>
      <c r="P37" s="52">
        <f t="shared" ref="P37:P43" si="10">+I37+L37</f>
        <v>7957.5</v>
      </c>
      <c r="Q37" s="11">
        <f t="shared" si="7"/>
        <v>19178.161</v>
      </c>
      <c r="R37" s="41">
        <f t="shared" si="1"/>
        <v>119424.01</v>
      </c>
      <c r="S37" s="53">
        <v>111</v>
      </c>
    </row>
    <row r="38" spans="1:20" s="5" customFormat="1" ht="51" customHeight="1" x14ac:dyDescent="0.2">
      <c r="A38" s="138">
        <v>20</v>
      </c>
      <c r="B38" s="44" t="s">
        <v>105</v>
      </c>
      <c r="C38" s="45" t="s">
        <v>146</v>
      </c>
      <c r="D38" s="47" t="s">
        <v>116</v>
      </c>
      <c r="E38" s="159" t="s">
        <v>25</v>
      </c>
      <c r="F38" s="118">
        <v>35000</v>
      </c>
      <c r="G38" s="48">
        <v>0</v>
      </c>
      <c r="H38" s="48">
        <v>25</v>
      </c>
      <c r="I38" s="49">
        <f t="shared" si="8"/>
        <v>1004.5</v>
      </c>
      <c r="J38" s="42">
        <f t="shared" si="9"/>
        <v>2485</v>
      </c>
      <c r="K38" s="50">
        <f>+F38*1.1%</f>
        <v>385.00000000000006</v>
      </c>
      <c r="L38" s="42">
        <v>1064</v>
      </c>
      <c r="M38" s="51">
        <f t="shared" ref="M38:M43" si="11">+F38*7.09%</f>
        <v>2481.5</v>
      </c>
      <c r="N38" s="51">
        <v>0</v>
      </c>
      <c r="O38" s="11">
        <f t="shared" si="6"/>
        <v>7420</v>
      </c>
      <c r="P38" s="52">
        <f t="shared" si="10"/>
        <v>2068.5</v>
      </c>
      <c r="Q38" s="11">
        <f t="shared" si="7"/>
        <v>5351.5</v>
      </c>
      <c r="R38" s="41">
        <f t="shared" si="1"/>
        <v>32906.5</v>
      </c>
      <c r="S38" s="53">
        <v>111</v>
      </c>
    </row>
    <row r="39" spans="1:20" s="5" customFormat="1" ht="51" customHeight="1" x14ac:dyDescent="0.2">
      <c r="A39" s="138">
        <v>21</v>
      </c>
      <c r="B39" s="44" t="s">
        <v>56</v>
      </c>
      <c r="C39" s="45" t="s">
        <v>146</v>
      </c>
      <c r="D39" s="47" t="s">
        <v>200</v>
      </c>
      <c r="E39" s="159" t="s">
        <v>25</v>
      </c>
      <c r="F39" s="118">
        <v>92000</v>
      </c>
      <c r="G39" s="48">
        <v>10223.57</v>
      </c>
      <c r="H39" s="48">
        <v>25</v>
      </c>
      <c r="I39" s="49">
        <f t="shared" si="8"/>
        <v>2640.4</v>
      </c>
      <c r="J39" s="42">
        <f t="shared" si="9"/>
        <v>6531.9999999999991</v>
      </c>
      <c r="K39" s="50">
        <f>44548*1.1%</f>
        <v>490.02800000000008</v>
      </c>
      <c r="L39" s="42">
        <v>2796.8</v>
      </c>
      <c r="M39" s="51">
        <f t="shared" si="11"/>
        <v>6522.8</v>
      </c>
      <c r="N39" s="51">
        <v>0</v>
      </c>
      <c r="O39" s="11">
        <f t="shared" si="6"/>
        <v>18982.027999999998</v>
      </c>
      <c r="P39" s="52">
        <f t="shared" si="10"/>
        <v>5437.2000000000007</v>
      </c>
      <c r="Q39" s="11">
        <f t="shared" si="7"/>
        <v>13544.828</v>
      </c>
      <c r="R39" s="41">
        <f t="shared" si="1"/>
        <v>76314.23000000001</v>
      </c>
      <c r="S39" s="53">
        <v>111</v>
      </c>
    </row>
    <row r="40" spans="1:20" s="5" customFormat="1" ht="51" customHeight="1" x14ac:dyDescent="0.2">
      <c r="A40" s="138">
        <v>22</v>
      </c>
      <c r="B40" s="44" t="s">
        <v>93</v>
      </c>
      <c r="C40" s="45" t="s">
        <v>146</v>
      </c>
      <c r="D40" s="47" t="s">
        <v>200</v>
      </c>
      <c r="E40" s="159" t="s">
        <v>25</v>
      </c>
      <c r="F40" s="118">
        <v>88748.12</v>
      </c>
      <c r="G40" s="48">
        <v>9458.65</v>
      </c>
      <c r="H40" s="48">
        <v>25</v>
      </c>
      <c r="I40" s="49">
        <f t="shared" si="8"/>
        <v>2547.0710439999998</v>
      </c>
      <c r="J40" s="42">
        <f t="shared" si="9"/>
        <v>6301.1165199999987</v>
      </c>
      <c r="K40" s="50">
        <f>44548*1.1%</f>
        <v>490.02800000000008</v>
      </c>
      <c r="L40" s="42">
        <v>2697.94</v>
      </c>
      <c r="M40" s="51">
        <f t="shared" si="11"/>
        <v>6292.2417080000005</v>
      </c>
      <c r="N40" s="51">
        <v>0</v>
      </c>
      <c r="O40" s="11">
        <f t="shared" si="6"/>
        <v>18328.397271999998</v>
      </c>
      <c r="P40" s="52">
        <f t="shared" si="10"/>
        <v>5245.0110439999999</v>
      </c>
      <c r="Q40" s="11">
        <f t="shared" si="7"/>
        <v>13083.386227999999</v>
      </c>
      <c r="R40" s="41">
        <f t="shared" si="1"/>
        <v>74019.458956000002</v>
      </c>
      <c r="S40" s="53">
        <v>111</v>
      </c>
    </row>
    <row r="41" spans="1:20" s="5" customFormat="1" ht="51" customHeight="1" x14ac:dyDescent="0.2">
      <c r="A41" s="138">
        <v>23</v>
      </c>
      <c r="B41" s="44" t="s">
        <v>61</v>
      </c>
      <c r="C41" s="45" t="s">
        <v>146</v>
      </c>
      <c r="D41" s="47" t="s">
        <v>200</v>
      </c>
      <c r="E41" s="159" t="s">
        <v>25</v>
      </c>
      <c r="F41" s="118">
        <v>88231.31</v>
      </c>
      <c r="G41" s="48">
        <v>9337.08</v>
      </c>
      <c r="H41" s="48">
        <v>25</v>
      </c>
      <c r="I41" s="49">
        <f t="shared" si="8"/>
        <v>2532.238597</v>
      </c>
      <c r="J41" s="42">
        <f t="shared" si="9"/>
        <v>6264.4230099999995</v>
      </c>
      <c r="K41" s="50">
        <f>44548*1.1%</f>
        <v>490.02800000000008</v>
      </c>
      <c r="L41" s="42">
        <v>2682.23</v>
      </c>
      <c r="M41" s="51">
        <f t="shared" si="11"/>
        <v>6255.5998790000003</v>
      </c>
      <c r="N41" s="51">
        <v>0</v>
      </c>
      <c r="O41" s="11">
        <f t="shared" si="6"/>
        <v>18224.519486000001</v>
      </c>
      <c r="P41" s="52">
        <f t="shared" si="10"/>
        <v>5214.468597</v>
      </c>
      <c r="Q41" s="11">
        <f t="shared" si="7"/>
        <v>13010.050889</v>
      </c>
      <c r="R41" s="41">
        <f t="shared" si="1"/>
        <v>73654.761402999997</v>
      </c>
      <c r="S41" s="53">
        <v>111</v>
      </c>
    </row>
    <row r="42" spans="1:20" s="5" customFormat="1" ht="51" customHeight="1" x14ac:dyDescent="0.2">
      <c r="A42" s="138">
        <v>24</v>
      </c>
      <c r="B42" s="44" t="s">
        <v>85</v>
      </c>
      <c r="C42" s="45" t="s">
        <v>146</v>
      </c>
      <c r="D42" s="47" t="s">
        <v>133</v>
      </c>
      <c r="E42" s="159" t="s">
        <v>25</v>
      </c>
      <c r="F42" s="118">
        <v>89781.759999999995</v>
      </c>
      <c r="G42" s="48">
        <v>9443.8799999999992</v>
      </c>
      <c r="H42" s="48">
        <v>25</v>
      </c>
      <c r="I42" s="49">
        <f t="shared" si="8"/>
        <v>2576.7365119999999</v>
      </c>
      <c r="J42" s="42">
        <f t="shared" si="9"/>
        <v>6374.5049599999993</v>
      </c>
      <c r="K42" s="50">
        <f>44548*1.1%</f>
        <v>490.02800000000008</v>
      </c>
      <c r="L42" s="42">
        <v>2729.37</v>
      </c>
      <c r="M42" s="51">
        <f t="shared" si="11"/>
        <v>6365.5267839999997</v>
      </c>
      <c r="N42" s="51">
        <v>1031.6199999999999</v>
      </c>
      <c r="O42" s="11">
        <f t="shared" si="6"/>
        <v>19567.786255999996</v>
      </c>
      <c r="P42" s="52">
        <f t="shared" si="10"/>
        <v>5306.1065120000003</v>
      </c>
      <c r="Q42" s="11">
        <f t="shared" si="7"/>
        <v>13230.059743999998</v>
      </c>
      <c r="R42" s="41">
        <f t="shared" si="1"/>
        <v>73975.153487999996</v>
      </c>
      <c r="S42" s="53">
        <v>111</v>
      </c>
    </row>
    <row r="43" spans="1:20" s="5" customFormat="1" ht="51" customHeight="1" thickBot="1" x14ac:dyDescent="0.25">
      <c r="A43" s="138">
        <v>25</v>
      </c>
      <c r="B43" s="44" t="s">
        <v>114</v>
      </c>
      <c r="C43" s="45" t="s">
        <v>146</v>
      </c>
      <c r="D43" s="47" t="s">
        <v>133</v>
      </c>
      <c r="E43" s="159" t="s">
        <v>25</v>
      </c>
      <c r="F43" s="118">
        <v>80000</v>
      </c>
      <c r="G43" s="48">
        <v>7400.87</v>
      </c>
      <c r="H43" s="48">
        <v>25</v>
      </c>
      <c r="I43" s="49">
        <f t="shared" si="8"/>
        <v>2296</v>
      </c>
      <c r="J43" s="42">
        <f t="shared" si="9"/>
        <v>5679.9999999999991</v>
      </c>
      <c r="K43" s="50">
        <f>44548*1.1%</f>
        <v>490.02800000000008</v>
      </c>
      <c r="L43" s="42">
        <v>2432</v>
      </c>
      <c r="M43" s="51">
        <f t="shared" si="11"/>
        <v>5672</v>
      </c>
      <c r="N43" s="51">
        <v>0</v>
      </c>
      <c r="O43" s="11">
        <f t="shared" si="6"/>
        <v>16570.027999999998</v>
      </c>
      <c r="P43" s="52">
        <f t="shared" si="10"/>
        <v>4728</v>
      </c>
      <c r="Q43" s="11">
        <f t="shared" si="7"/>
        <v>11842.027999999998</v>
      </c>
      <c r="R43" s="41">
        <f t="shared" si="1"/>
        <v>67846.13</v>
      </c>
      <c r="S43" s="53">
        <v>111</v>
      </c>
    </row>
    <row r="44" spans="1:20" s="5" customFormat="1" ht="51" customHeight="1" thickBot="1" x14ac:dyDescent="0.25">
      <c r="A44" s="212" t="s">
        <v>151</v>
      </c>
      <c r="B44" s="213"/>
      <c r="C44" s="213"/>
      <c r="D44" s="213"/>
      <c r="E44" s="269"/>
      <c r="F44" s="119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4"/>
    </row>
    <row r="45" spans="1:20" s="5" customFormat="1" ht="51" customHeight="1" x14ac:dyDescent="0.2">
      <c r="A45" s="138">
        <v>26</v>
      </c>
      <c r="B45" s="44" t="s">
        <v>67</v>
      </c>
      <c r="C45" s="45" t="s">
        <v>151</v>
      </c>
      <c r="D45" s="47" t="s">
        <v>201</v>
      </c>
      <c r="E45" s="159" t="s">
        <v>25</v>
      </c>
      <c r="F45" s="120">
        <v>90000</v>
      </c>
      <c r="G45" s="48">
        <v>9753.1200000000008</v>
      </c>
      <c r="H45" s="63">
        <v>25</v>
      </c>
      <c r="I45" s="49">
        <f>+F45*2.87%</f>
        <v>2583</v>
      </c>
      <c r="J45" s="64">
        <f>+F45*7.1%</f>
        <v>6389.9999999999991</v>
      </c>
      <c r="K45" s="65">
        <f>44548*1.1%</f>
        <v>490.02800000000008</v>
      </c>
      <c r="L45" s="49">
        <v>2736</v>
      </c>
      <c r="M45" s="66">
        <f>+F45*7.09%</f>
        <v>6381</v>
      </c>
      <c r="N45" s="66">
        <v>0</v>
      </c>
      <c r="O45" s="11">
        <f t="shared" si="6"/>
        <v>18580.027999999998</v>
      </c>
      <c r="P45" s="67">
        <f>+I45+L45</f>
        <v>5319</v>
      </c>
      <c r="Q45" s="11">
        <f t="shared" si="7"/>
        <v>13261.027999999998</v>
      </c>
      <c r="R45" s="41">
        <f t="shared" si="1"/>
        <v>74902.880000000005</v>
      </c>
      <c r="S45" s="68">
        <v>111</v>
      </c>
    </row>
    <row r="46" spans="1:20" s="5" customFormat="1" ht="51" customHeight="1" x14ac:dyDescent="0.2">
      <c r="A46" s="138">
        <v>27</v>
      </c>
      <c r="B46" s="44" t="s">
        <v>68</v>
      </c>
      <c r="C46" s="45" t="s">
        <v>151</v>
      </c>
      <c r="D46" s="47" t="s">
        <v>129</v>
      </c>
      <c r="E46" s="159" t="s">
        <v>25</v>
      </c>
      <c r="F46" s="118">
        <v>63137.21</v>
      </c>
      <c r="G46" s="48">
        <v>3870.71</v>
      </c>
      <c r="H46" s="48">
        <v>25</v>
      </c>
      <c r="I46" s="49">
        <f>+F46*2.87%</f>
        <v>1812.0379269999999</v>
      </c>
      <c r="J46" s="42">
        <f>+F46*7.1%</f>
        <v>4482.7419099999997</v>
      </c>
      <c r="K46" s="50">
        <f>44548*1.1%</f>
        <v>490.02800000000008</v>
      </c>
      <c r="L46" s="49">
        <v>1919.37</v>
      </c>
      <c r="M46" s="51">
        <f>+F46*7.09%</f>
        <v>4476.4281890000002</v>
      </c>
      <c r="N46" s="51">
        <f>932.76+98.86</f>
        <v>1031.6199999999999</v>
      </c>
      <c r="O46" s="11">
        <f t="shared" si="6"/>
        <v>14212.226026</v>
      </c>
      <c r="P46" s="52">
        <f>+I46+L46</f>
        <v>3731.4079269999997</v>
      </c>
      <c r="Q46" s="11">
        <f t="shared" si="7"/>
        <v>9449.1980990000011</v>
      </c>
      <c r="R46" s="41">
        <f t="shared" si="1"/>
        <v>54478.472072999997</v>
      </c>
      <c r="S46" s="53">
        <v>111</v>
      </c>
      <c r="T46" s="126"/>
    </row>
    <row r="47" spans="1:20" s="5" customFormat="1" ht="51" customHeight="1" x14ac:dyDescent="0.2">
      <c r="A47" s="138">
        <v>28</v>
      </c>
      <c r="B47" s="44" t="s">
        <v>95</v>
      </c>
      <c r="C47" s="45" t="s">
        <v>151</v>
      </c>
      <c r="D47" s="47" t="s">
        <v>136</v>
      </c>
      <c r="E47" s="159" t="s">
        <v>25</v>
      </c>
      <c r="F47" s="118">
        <v>50700</v>
      </c>
      <c r="G47" s="48">
        <v>1798.05</v>
      </c>
      <c r="H47" s="48">
        <v>25</v>
      </c>
      <c r="I47" s="49">
        <f>+F47*2.87%</f>
        <v>1455.09</v>
      </c>
      <c r="J47" s="42">
        <f>+F47*7.1%</f>
        <v>3599.7</v>
      </c>
      <c r="K47" s="50">
        <f>44548*1.1%</f>
        <v>490.02800000000008</v>
      </c>
      <c r="L47" s="49">
        <v>1541.28</v>
      </c>
      <c r="M47" s="51">
        <f>+F47*7.09%</f>
        <v>3594.63</v>
      </c>
      <c r="N47" s="51">
        <v>1031.6199999999999</v>
      </c>
      <c r="O47" s="11">
        <f t="shared" si="6"/>
        <v>11712.347999999998</v>
      </c>
      <c r="P47" s="52">
        <f>+I47+L47</f>
        <v>2996.37</v>
      </c>
      <c r="Q47" s="11">
        <f t="shared" si="7"/>
        <v>7684.3580000000002</v>
      </c>
      <c r="R47" s="41">
        <f t="shared" si="1"/>
        <v>44848.959999999992</v>
      </c>
      <c r="S47" s="53">
        <v>111</v>
      </c>
      <c r="T47" s="127"/>
    </row>
    <row r="48" spans="1:20" s="5" customFormat="1" ht="51" customHeight="1" x14ac:dyDescent="0.2">
      <c r="A48" s="138">
        <v>29</v>
      </c>
      <c r="B48" s="44" t="s">
        <v>58</v>
      </c>
      <c r="C48" s="45" t="s">
        <v>151</v>
      </c>
      <c r="D48" s="47" t="s">
        <v>202</v>
      </c>
      <c r="E48" s="159" t="s">
        <v>25</v>
      </c>
      <c r="F48" s="118">
        <v>24153.360000000001</v>
      </c>
      <c r="G48" s="48">
        <v>0</v>
      </c>
      <c r="H48" s="48">
        <v>25</v>
      </c>
      <c r="I48" s="49">
        <f>+F48*2.87%</f>
        <v>693.20143200000007</v>
      </c>
      <c r="J48" s="42">
        <f>+F48*7.1%</f>
        <v>1714.8885599999999</v>
      </c>
      <c r="K48" s="50">
        <f>+F48*1.1%</f>
        <v>265.68696000000006</v>
      </c>
      <c r="L48" s="49">
        <v>734.26</v>
      </c>
      <c r="M48" s="51">
        <f>+F48*7.09%</f>
        <v>1712.4732240000001</v>
      </c>
      <c r="N48" s="51">
        <v>1031.6199999999999</v>
      </c>
      <c r="O48" s="11">
        <f t="shared" si="6"/>
        <v>6152.1301760000006</v>
      </c>
      <c r="P48" s="52">
        <f>+I48+L48</f>
        <v>1427.4614320000001</v>
      </c>
      <c r="Q48" s="11">
        <f t="shared" si="7"/>
        <v>3693.0487439999997</v>
      </c>
      <c r="R48" s="41">
        <f t="shared" si="1"/>
        <v>21669.278568000002</v>
      </c>
      <c r="S48" s="53">
        <v>111</v>
      </c>
    </row>
    <row r="49" spans="1:19" s="5" customFormat="1" ht="51" customHeight="1" thickBot="1" x14ac:dyDescent="0.25">
      <c r="A49" s="139">
        <v>30</v>
      </c>
      <c r="B49" s="128" t="s">
        <v>44</v>
      </c>
      <c r="C49" s="129" t="s">
        <v>151</v>
      </c>
      <c r="D49" s="130" t="s">
        <v>121</v>
      </c>
      <c r="E49" s="160" t="s">
        <v>25</v>
      </c>
      <c r="F49" s="140">
        <v>32000</v>
      </c>
      <c r="G49" s="149">
        <v>0</v>
      </c>
      <c r="H49" s="149">
        <v>25</v>
      </c>
      <c r="I49" s="150">
        <f>+F49*2.87%</f>
        <v>918.4</v>
      </c>
      <c r="J49" s="151">
        <f>+F49*7.1%</f>
        <v>2272</v>
      </c>
      <c r="K49" s="131">
        <f>+F49*1.1%</f>
        <v>352.00000000000006</v>
      </c>
      <c r="L49" s="151">
        <v>972.8</v>
      </c>
      <c r="M49" s="132">
        <f>+F49*7.09%</f>
        <v>2268.8000000000002</v>
      </c>
      <c r="N49" s="132">
        <v>0</v>
      </c>
      <c r="O49" s="133">
        <f t="shared" si="6"/>
        <v>6784</v>
      </c>
      <c r="P49" s="134">
        <f>+I49+L49</f>
        <v>1891.1999999999998</v>
      </c>
      <c r="Q49" s="133">
        <f t="shared" si="7"/>
        <v>4892.8</v>
      </c>
      <c r="R49" s="135">
        <f t="shared" si="1"/>
        <v>30083.8</v>
      </c>
      <c r="S49" s="53">
        <v>111</v>
      </c>
    </row>
    <row r="50" spans="1:19" s="5" customFormat="1" ht="51" customHeight="1" thickBot="1" x14ac:dyDescent="0.25">
      <c r="A50" s="278" t="s">
        <v>168</v>
      </c>
      <c r="B50" s="279"/>
      <c r="C50" s="279"/>
      <c r="D50" s="279"/>
      <c r="E50" s="280"/>
      <c r="F50" s="156"/>
      <c r="G50" s="115"/>
      <c r="H50" s="115"/>
      <c r="I50" s="110"/>
      <c r="J50" s="115"/>
      <c r="K50" s="115"/>
      <c r="L50" s="115"/>
      <c r="M50" s="115"/>
      <c r="N50" s="115"/>
      <c r="O50" s="115"/>
      <c r="P50" s="115"/>
      <c r="Q50" s="115"/>
      <c r="R50" s="115"/>
      <c r="S50" s="111"/>
    </row>
    <row r="51" spans="1:19" s="5" customFormat="1" ht="51" customHeight="1" x14ac:dyDescent="0.2">
      <c r="A51" s="164">
        <v>31</v>
      </c>
      <c r="B51" s="44" t="s">
        <v>111</v>
      </c>
      <c r="C51" s="45" t="s">
        <v>168</v>
      </c>
      <c r="D51" s="47" t="s">
        <v>142</v>
      </c>
      <c r="E51" s="159" t="s">
        <v>25</v>
      </c>
      <c r="F51" s="118">
        <v>40500</v>
      </c>
      <c r="G51" s="48">
        <v>358.47</v>
      </c>
      <c r="H51" s="48">
        <v>25</v>
      </c>
      <c r="I51" s="63">
        <f>+F51*2.87%</f>
        <v>1162.3499999999999</v>
      </c>
      <c r="J51" s="42">
        <f>+F51*7.1%</f>
        <v>2875.4999999999995</v>
      </c>
      <c r="K51" s="50">
        <f>+F51*1.1%</f>
        <v>445.50000000000006</v>
      </c>
      <c r="L51" s="42">
        <f>+F51*3.04%</f>
        <v>1231.2</v>
      </c>
      <c r="M51" s="51">
        <f>+F51*7.09%</f>
        <v>2871.4500000000003</v>
      </c>
      <c r="N51" s="51">
        <v>1031.6199999999999</v>
      </c>
      <c r="O51" s="11">
        <f t="shared" si="6"/>
        <v>9617.619999999999</v>
      </c>
      <c r="P51" s="52">
        <f>+I51+L51</f>
        <v>2393.5500000000002</v>
      </c>
      <c r="Q51" s="11">
        <f t="shared" si="7"/>
        <v>6192.45</v>
      </c>
      <c r="R51" s="41">
        <f t="shared" si="1"/>
        <v>36691.359999999993</v>
      </c>
      <c r="S51" s="53">
        <v>111</v>
      </c>
    </row>
    <row r="52" spans="1:19" s="5" customFormat="1" ht="51" customHeight="1" x14ac:dyDescent="0.2">
      <c r="A52" s="164">
        <v>32</v>
      </c>
      <c r="B52" s="44" t="s">
        <v>209</v>
      </c>
      <c r="C52" s="45" t="s">
        <v>168</v>
      </c>
      <c r="D52" s="47" t="s">
        <v>116</v>
      </c>
      <c r="E52" s="159" t="s">
        <v>25</v>
      </c>
      <c r="F52" s="118">
        <v>40000</v>
      </c>
      <c r="G52" s="48">
        <v>442.65</v>
      </c>
      <c r="H52" s="48">
        <v>25</v>
      </c>
      <c r="I52" s="49">
        <f>+F52*2.87%</f>
        <v>1148</v>
      </c>
      <c r="J52" s="42">
        <f>+F52*7.1%</f>
        <v>2839.9999999999995</v>
      </c>
      <c r="K52" s="50">
        <f>+F52*1.1%</f>
        <v>440.00000000000006</v>
      </c>
      <c r="L52" s="42">
        <v>1216</v>
      </c>
      <c r="M52" s="51">
        <f>+F52*7.09%</f>
        <v>2836</v>
      </c>
      <c r="N52" s="51">
        <v>0</v>
      </c>
      <c r="O52" s="11">
        <f t="shared" si="6"/>
        <v>8480</v>
      </c>
      <c r="P52" s="52">
        <f>+I52+L52</f>
        <v>2364</v>
      </c>
      <c r="Q52" s="11">
        <f t="shared" si="7"/>
        <v>6116</v>
      </c>
      <c r="R52" s="41">
        <f t="shared" si="1"/>
        <v>37168.35</v>
      </c>
      <c r="S52" s="53">
        <v>111</v>
      </c>
    </row>
    <row r="53" spans="1:19" s="5" customFormat="1" ht="51" customHeight="1" x14ac:dyDescent="0.2">
      <c r="A53" s="164">
        <v>33</v>
      </c>
      <c r="B53" s="44" t="s">
        <v>69</v>
      </c>
      <c r="C53" s="45" t="s">
        <v>168</v>
      </c>
      <c r="D53" s="47" t="s">
        <v>203</v>
      </c>
      <c r="E53" s="159" t="s">
        <v>25</v>
      </c>
      <c r="F53" s="118">
        <v>90081.87</v>
      </c>
      <c r="G53" s="48">
        <v>9256.57</v>
      </c>
      <c r="H53" s="48">
        <v>25</v>
      </c>
      <c r="I53" s="49">
        <f>+F53*2.87%</f>
        <v>2585.3496689999997</v>
      </c>
      <c r="J53" s="42">
        <f>+F53*7.1%</f>
        <v>6395.8127699999995</v>
      </c>
      <c r="K53" s="50">
        <f>44548*1.1%</f>
        <v>490.02800000000008</v>
      </c>
      <c r="L53" s="42">
        <v>2738.49</v>
      </c>
      <c r="M53" s="51">
        <f>+F53*7.09%</f>
        <v>6386.8045830000001</v>
      </c>
      <c r="N53" s="51">
        <v>2063.2399999999998</v>
      </c>
      <c r="O53" s="11">
        <f t="shared" si="6"/>
        <v>20659.725021999999</v>
      </c>
      <c r="P53" s="52">
        <f>+I53+L53</f>
        <v>5323.839668999999</v>
      </c>
      <c r="Q53" s="11">
        <f t="shared" si="7"/>
        <v>13272.645353</v>
      </c>
      <c r="R53" s="41">
        <f t="shared" si="1"/>
        <v>73413.220331000004</v>
      </c>
      <c r="S53" s="53">
        <v>111</v>
      </c>
    </row>
    <row r="54" spans="1:19" s="5" customFormat="1" ht="51" customHeight="1" x14ac:dyDescent="0.2">
      <c r="A54" s="164">
        <v>34</v>
      </c>
      <c r="B54" s="44" t="s">
        <v>86</v>
      </c>
      <c r="C54" s="45" t="s">
        <v>168</v>
      </c>
      <c r="D54" s="47" t="s">
        <v>204</v>
      </c>
      <c r="E54" s="159" t="s">
        <v>25</v>
      </c>
      <c r="F54" s="118">
        <v>44155.040000000001</v>
      </c>
      <c r="G54" s="48">
        <v>1029.07</v>
      </c>
      <c r="H54" s="48">
        <v>25</v>
      </c>
      <c r="I54" s="49">
        <f>+F54*2.87%</f>
        <v>1267.249648</v>
      </c>
      <c r="J54" s="42">
        <f>+F54*7.1%</f>
        <v>3135.0078399999998</v>
      </c>
      <c r="K54" s="50">
        <f>+F54*1.1%</f>
        <v>485.70544000000007</v>
      </c>
      <c r="L54" s="42">
        <v>1342.31</v>
      </c>
      <c r="M54" s="51">
        <f>+F54*7.09%</f>
        <v>3130.5923360000002</v>
      </c>
      <c r="N54" s="51">
        <v>0</v>
      </c>
      <c r="O54" s="11">
        <f t="shared" si="6"/>
        <v>9360.8652639999982</v>
      </c>
      <c r="P54" s="52">
        <f>+I54+L54</f>
        <v>2609.5596479999999</v>
      </c>
      <c r="Q54" s="11">
        <f t="shared" si="7"/>
        <v>6751.3056159999996</v>
      </c>
      <c r="R54" s="41">
        <f t="shared" si="1"/>
        <v>40491.410351999999</v>
      </c>
      <c r="S54" s="53">
        <v>111</v>
      </c>
    </row>
    <row r="55" spans="1:19" s="5" customFormat="1" ht="51" customHeight="1" thickBot="1" x14ac:dyDescent="0.25">
      <c r="A55" s="164">
        <v>35</v>
      </c>
      <c r="B55" s="44" t="s">
        <v>94</v>
      </c>
      <c r="C55" s="45" t="s">
        <v>168</v>
      </c>
      <c r="D55" s="47" t="s">
        <v>135</v>
      </c>
      <c r="E55" s="159" t="s">
        <v>25</v>
      </c>
      <c r="F55" s="118">
        <v>60000</v>
      </c>
      <c r="G55" s="48">
        <v>3486.68</v>
      </c>
      <c r="H55" s="48">
        <v>25</v>
      </c>
      <c r="I55" s="49">
        <f>+F55*2.87%</f>
        <v>1722</v>
      </c>
      <c r="J55" s="42">
        <f>+F55*7.1%</f>
        <v>4260</v>
      </c>
      <c r="K55" s="50">
        <f>+F55*1.1%</f>
        <v>660.00000000000011</v>
      </c>
      <c r="L55" s="42">
        <v>1824</v>
      </c>
      <c r="M55" s="51">
        <f>+F55*7.09%</f>
        <v>4254</v>
      </c>
      <c r="N55" s="51">
        <v>0</v>
      </c>
      <c r="O55" s="11">
        <f t="shared" si="6"/>
        <v>12720</v>
      </c>
      <c r="P55" s="52">
        <f>+I55+L55</f>
        <v>3546</v>
      </c>
      <c r="Q55" s="11">
        <f t="shared" si="7"/>
        <v>9174</v>
      </c>
      <c r="R55" s="41">
        <f t="shared" si="1"/>
        <v>52942.32</v>
      </c>
      <c r="S55" s="53">
        <v>111</v>
      </c>
    </row>
    <row r="56" spans="1:19" s="5" customFormat="1" ht="51" customHeight="1" thickBot="1" x14ac:dyDescent="0.25">
      <c r="A56" s="212" t="s">
        <v>150</v>
      </c>
      <c r="B56" s="213"/>
      <c r="C56" s="213"/>
      <c r="D56" s="213"/>
      <c r="E56" s="269"/>
      <c r="F56" s="141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1"/>
    </row>
    <row r="57" spans="1:19" s="5" customFormat="1" ht="51" customHeight="1" x14ac:dyDescent="0.2">
      <c r="A57" s="164">
        <v>36</v>
      </c>
      <c r="B57" s="44" t="s">
        <v>59</v>
      </c>
      <c r="C57" s="45" t="s">
        <v>150</v>
      </c>
      <c r="D57" s="47" t="s">
        <v>205</v>
      </c>
      <c r="E57" s="159" t="s">
        <v>25</v>
      </c>
      <c r="F57" s="118">
        <v>120000</v>
      </c>
      <c r="G57" s="48">
        <v>16565.189999999999</v>
      </c>
      <c r="H57" s="48">
        <v>25</v>
      </c>
      <c r="I57" s="49">
        <f>+F57*2.87%</f>
        <v>3444</v>
      </c>
      <c r="J57" s="42">
        <f>+F57*7.1%</f>
        <v>8520</v>
      </c>
      <c r="K57" s="50">
        <f>44548*1.1%</f>
        <v>490.02800000000008</v>
      </c>
      <c r="L57" s="42">
        <v>3595.1</v>
      </c>
      <c r="M57" s="51">
        <f>111370*7.09%</f>
        <v>7896.1330000000007</v>
      </c>
      <c r="N57" s="51">
        <v>1031.6199999999999</v>
      </c>
      <c r="O57" s="11">
        <f t="shared" si="6"/>
        <v>24976.881000000001</v>
      </c>
      <c r="P57" s="52">
        <f>+I57+L57</f>
        <v>7039.1</v>
      </c>
      <c r="Q57" s="11">
        <f t="shared" si="7"/>
        <v>16906.161</v>
      </c>
      <c r="R57" s="41">
        <f t="shared" si="1"/>
        <v>95339.09</v>
      </c>
      <c r="S57" s="53">
        <v>111</v>
      </c>
    </row>
    <row r="58" spans="1:19" s="5" customFormat="1" ht="51" customHeight="1" x14ac:dyDescent="0.2">
      <c r="A58" s="164">
        <v>37</v>
      </c>
      <c r="B58" s="44" t="s">
        <v>103</v>
      </c>
      <c r="C58" s="45" t="s">
        <v>150</v>
      </c>
      <c r="D58" s="47" t="s">
        <v>128</v>
      </c>
      <c r="E58" s="159" t="s">
        <v>25</v>
      </c>
      <c r="F58" s="118">
        <v>67219.45</v>
      </c>
      <c r="G58" s="48">
        <v>4845.2299999999996</v>
      </c>
      <c r="H58" s="48">
        <v>25</v>
      </c>
      <c r="I58" s="49">
        <f>+F58*2.87%</f>
        <v>1929.1982149999999</v>
      </c>
      <c r="J58" s="42">
        <f>+F58*7.1%</f>
        <v>4772.5809499999996</v>
      </c>
      <c r="K58" s="50">
        <f>44548*1.1%</f>
        <v>490.02800000000008</v>
      </c>
      <c r="L58" s="42">
        <v>2043.47</v>
      </c>
      <c r="M58" s="51">
        <f>+F58*7.09%</f>
        <v>4765.8590050000003</v>
      </c>
      <c r="N58" s="51">
        <v>0</v>
      </c>
      <c r="O58" s="11">
        <f t="shared" si="6"/>
        <v>14001.13617</v>
      </c>
      <c r="P58" s="52">
        <f>+I58+L58</f>
        <v>3972.6682149999997</v>
      </c>
      <c r="Q58" s="11">
        <f t="shared" si="7"/>
        <v>10028.467955</v>
      </c>
      <c r="R58" s="41">
        <f t="shared" si="1"/>
        <v>58376.551785000003</v>
      </c>
      <c r="S58" s="53">
        <v>111</v>
      </c>
    </row>
    <row r="59" spans="1:19" s="5" customFormat="1" ht="51" customHeight="1" thickBot="1" x14ac:dyDescent="0.25">
      <c r="A59" s="164">
        <v>38</v>
      </c>
      <c r="B59" s="44" t="s">
        <v>62</v>
      </c>
      <c r="C59" s="45" t="s">
        <v>150</v>
      </c>
      <c r="D59" s="47" t="s">
        <v>128</v>
      </c>
      <c r="E59" s="159" t="s">
        <v>25</v>
      </c>
      <c r="F59" s="118">
        <v>56200</v>
      </c>
      <c r="G59" s="48">
        <v>2771.59</v>
      </c>
      <c r="H59" s="48">
        <v>25</v>
      </c>
      <c r="I59" s="150">
        <f>+F59*2.87%</f>
        <v>1612.94</v>
      </c>
      <c r="J59" s="42">
        <f>+F59*7.1%</f>
        <v>3990.2</v>
      </c>
      <c r="K59" s="50">
        <f>44548*1.1%</f>
        <v>490.02800000000008</v>
      </c>
      <c r="L59" s="42">
        <v>1708.48</v>
      </c>
      <c r="M59" s="51">
        <f>+F59*7.09%</f>
        <v>3984.5800000000004</v>
      </c>
      <c r="N59" s="51">
        <v>0</v>
      </c>
      <c r="O59" s="11">
        <f t="shared" si="6"/>
        <v>11786.227999999999</v>
      </c>
      <c r="P59" s="52">
        <f>+I59+L59</f>
        <v>3321.42</v>
      </c>
      <c r="Q59" s="11">
        <f t="shared" si="7"/>
        <v>8464.8080000000009</v>
      </c>
      <c r="R59" s="41">
        <f t="shared" si="1"/>
        <v>50081.990000000005</v>
      </c>
      <c r="S59" s="53">
        <v>111</v>
      </c>
    </row>
    <row r="60" spans="1:19" s="5" customFormat="1" ht="51" customHeight="1" thickBot="1" x14ac:dyDescent="0.25">
      <c r="A60" s="212" t="s">
        <v>148</v>
      </c>
      <c r="B60" s="213"/>
      <c r="C60" s="213"/>
      <c r="D60" s="213"/>
      <c r="E60" s="269"/>
      <c r="F60" s="141"/>
      <c r="G60" s="110"/>
      <c r="H60" s="110"/>
      <c r="I60" s="115"/>
      <c r="J60" s="110"/>
      <c r="K60" s="110"/>
      <c r="L60" s="110"/>
      <c r="M60" s="110"/>
      <c r="N60" s="110"/>
      <c r="O60" s="110"/>
      <c r="P60" s="110"/>
      <c r="Q60" s="110"/>
      <c r="R60" s="110"/>
      <c r="S60" s="111"/>
    </row>
    <row r="61" spans="1:19" s="5" customFormat="1" ht="51" customHeight="1" x14ac:dyDescent="0.2">
      <c r="A61" s="164">
        <v>39</v>
      </c>
      <c r="B61" s="44" t="s">
        <v>101</v>
      </c>
      <c r="C61" s="45" t="s">
        <v>148</v>
      </c>
      <c r="D61" s="47" t="s">
        <v>138</v>
      </c>
      <c r="E61" s="159" t="s">
        <v>25</v>
      </c>
      <c r="F61" s="118">
        <v>110000</v>
      </c>
      <c r="G61" s="48">
        <v>14457.62</v>
      </c>
      <c r="H61" s="48">
        <v>25</v>
      </c>
      <c r="I61" s="49">
        <f>+F61*2.87%</f>
        <v>3157</v>
      </c>
      <c r="J61" s="42">
        <f>+F61*7.1%</f>
        <v>7809.9999999999991</v>
      </c>
      <c r="K61" s="50">
        <f>44548*1.1%</f>
        <v>490.02800000000008</v>
      </c>
      <c r="L61" s="42">
        <v>3344</v>
      </c>
      <c r="M61" s="51">
        <f>+F61*7.09%</f>
        <v>7799.0000000000009</v>
      </c>
      <c r="N61" s="51">
        <v>0</v>
      </c>
      <c r="O61" s="11">
        <f t="shared" si="6"/>
        <v>22600.028000000002</v>
      </c>
      <c r="P61" s="52">
        <f>+I61+L61</f>
        <v>6501</v>
      </c>
      <c r="Q61" s="11">
        <f t="shared" si="7"/>
        <v>16099.027999999998</v>
      </c>
      <c r="R61" s="41">
        <f t="shared" si="1"/>
        <v>89016.38</v>
      </c>
      <c r="S61" s="53">
        <v>111</v>
      </c>
    </row>
    <row r="62" spans="1:19" s="5" customFormat="1" ht="51" customHeight="1" thickBot="1" x14ac:dyDescent="0.25">
      <c r="A62" s="166">
        <v>40</v>
      </c>
      <c r="B62" s="72" t="s">
        <v>97</v>
      </c>
      <c r="C62" s="70" t="s">
        <v>148</v>
      </c>
      <c r="D62" s="73" t="s">
        <v>137</v>
      </c>
      <c r="E62" s="167" t="s">
        <v>25</v>
      </c>
      <c r="F62" s="118">
        <v>44824.05</v>
      </c>
      <c r="G62" s="48">
        <v>1123.49</v>
      </c>
      <c r="H62" s="48">
        <v>25</v>
      </c>
      <c r="I62" s="75">
        <f>+F62*2.87%</f>
        <v>1286.450235</v>
      </c>
      <c r="J62" s="42">
        <f>+F62*7.1%</f>
        <v>3182.5075499999998</v>
      </c>
      <c r="K62" s="50">
        <f>44548*1.1%</f>
        <v>490.02800000000008</v>
      </c>
      <c r="L62" s="42">
        <v>1362.65</v>
      </c>
      <c r="M62" s="51">
        <f>+F62*7.09%</f>
        <v>3178.0251450000005</v>
      </c>
      <c r="N62" s="51">
        <v>0</v>
      </c>
      <c r="O62" s="11">
        <f t="shared" si="6"/>
        <v>9499.6609300000018</v>
      </c>
      <c r="P62" s="52">
        <f>+I62+L62</f>
        <v>2649.1002349999999</v>
      </c>
      <c r="Q62" s="11">
        <f t="shared" si="7"/>
        <v>6850.5606950000001</v>
      </c>
      <c r="R62" s="41">
        <f t="shared" si="1"/>
        <v>41026.459765000007</v>
      </c>
      <c r="S62" s="53">
        <v>111</v>
      </c>
    </row>
    <row r="63" spans="1:19" s="5" customFormat="1" ht="51" customHeight="1" thickBot="1" x14ac:dyDescent="0.25">
      <c r="A63" s="270" t="s">
        <v>173</v>
      </c>
      <c r="B63" s="271"/>
      <c r="C63" s="271"/>
      <c r="D63" s="271"/>
      <c r="E63" s="272"/>
      <c r="F63" s="144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45"/>
      <c r="S63" s="111"/>
    </row>
    <row r="64" spans="1:19" s="5" customFormat="1" ht="54" customHeight="1" x14ac:dyDescent="0.2">
      <c r="A64" s="199">
        <v>41</v>
      </c>
      <c r="B64" s="44" t="s">
        <v>38</v>
      </c>
      <c r="C64" s="61" t="s">
        <v>161</v>
      </c>
      <c r="D64" s="198" t="s">
        <v>186</v>
      </c>
      <c r="E64" s="161" t="s">
        <v>25</v>
      </c>
      <c r="F64" s="120">
        <v>75000</v>
      </c>
      <c r="G64" s="63">
        <v>6309.38</v>
      </c>
      <c r="H64" s="63">
        <v>25</v>
      </c>
      <c r="I64" s="152">
        <f>+F64*2.87%</f>
        <v>2152.5</v>
      </c>
      <c r="J64" s="64">
        <f>+F64*7.1%</f>
        <v>5324.9999999999991</v>
      </c>
      <c r="K64" s="65">
        <f>44548*1.1%</f>
        <v>490.02800000000008</v>
      </c>
      <c r="L64" s="64">
        <v>2280</v>
      </c>
      <c r="M64" s="66">
        <f>+F64*7.09%</f>
        <v>5317.5</v>
      </c>
      <c r="N64" s="66">
        <v>0</v>
      </c>
      <c r="O64" s="143">
        <f t="shared" si="6"/>
        <v>15565.027999999998</v>
      </c>
      <c r="P64" s="67">
        <f>+I64+L64</f>
        <v>4432.5</v>
      </c>
      <c r="Q64" s="143">
        <f t="shared" si="7"/>
        <v>11132.527999999998</v>
      </c>
      <c r="R64" s="153">
        <f t="shared" si="1"/>
        <v>64233.120000000003</v>
      </c>
      <c r="S64" s="137">
        <v>111</v>
      </c>
    </row>
    <row r="65" spans="1:21" s="5" customFormat="1" ht="51" customHeight="1" thickBot="1" x14ac:dyDescent="0.25">
      <c r="A65" s="200">
        <v>42</v>
      </c>
      <c r="B65" s="201" t="s">
        <v>46</v>
      </c>
      <c r="C65" s="129" t="s">
        <v>161</v>
      </c>
      <c r="D65" s="196" t="s">
        <v>116</v>
      </c>
      <c r="E65" s="197" t="s">
        <v>25</v>
      </c>
      <c r="F65" s="140">
        <v>45000</v>
      </c>
      <c r="G65" s="149">
        <v>1148.33</v>
      </c>
      <c r="H65" s="149">
        <v>25</v>
      </c>
      <c r="I65" s="150">
        <f>+F65*2.87%</f>
        <v>1291.5</v>
      </c>
      <c r="J65" s="151">
        <f>+F65*7.1%</f>
        <v>3194.9999999999995</v>
      </c>
      <c r="K65" s="131">
        <f>44548*1.1%</f>
        <v>490.02800000000008</v>
      </c>
      <c r="L65" s="151">
        <v>1368</v>
      </c>
      <c r="M65" s="132">
        <f>+F65*7.09%</f>
        <v>3190.5</v>
      </c>
      <c r="N65" s="132">
        <v>0</v>
      </c>
      <c r="O65" s="133">
        <f t="shared" si="6"/>
        <v>9535.0280000000002</v>
      </c>
      <c r="P65" s="134">
        <f>+I65+L65</f>
        <v>2659.5</v>
      </c>
      <c r="Q65" s="133">
        <f t="shared" si="7"/>
        <v>6875.5280000000002</v>
      </c>
      <c r="R65" s="135">
        <f t="shared" si="1"/>
        <v>41167.17</v>
      </c>
      <c r="S65" s="137">
        <v>111</v>
      </c>
    </row>
    <row r="66" spans="1:21" s="5" customFormat="1" ht="51" customHeight="1" x14ac:dyDescent="0.2">
      <c r="A66" s="273" t="s">
        <v>152</v>
      </c>
      <c r="B66" s="274"/>
      <c r="C66" s="274"/>
      <c r="D66" s="274"/>
      <c r="E66" s="275"/>
      <c r="F66" s="194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195"/>
      <c r="S66" s="114"/>
    </row>
    <row r="67" spans="1:21" s="5" customFormat="1" ht="51" customHeight="1" x14ac:dyDescent="0.2">
      <c r="A67" s="165">
        <v>43</v>
      </c>
      <c r="B67" s="59" t="s">
        <v>84</v>
      </c>
      <c r="C67" s="61" t="s">
        <v>152</v>
      </c>
      <c r="D67" s="60" t="s">
        <v>187</v>
      </c>
      <c r="E67" s="161" t="s">
        <v>25</v>
      </c>
      <c r="F67" s="120">
        <v>180000</v>
      </c>
      <c r="G67" s="63">
        <v>30876.78</v>
      </c>
      <c r="H67" s="63">
        <v>25</v>
      </c>
      <c r="I67" s="49">
        <f t="shared" ref="I67:I72" si="12">+F67*2.87%</f>
        <v>5166</v>
      </c>
      <c r="J67" s="64">
        <f t="shared" ref="J67:J72" si="13">+F67*7.1%</f>
        <v>12779.999999999998</v>
      </c>
      <c r="K67" s="65">
        <f>44548*1.1%</f>
        <v>490.02800000000008</v>
      </c>
      <c r="L67" s="64">
        <v>3595.1</v>
      </c>
      <c r="M67" s="66">
        <f>111370*7.09%</f>
        <v>7896.1330000000007</v>
      </c>
      <c r="N67" s="66">
        <v>2063.2399999999998</v>
      </c>
      <c r="O67" s="11">
        <f t="shared" si="6"/>
        <v>31990.500999999997</v>
      </c>
      <c r="P67" s="67">
        <f t="shared" ref="P67:P72" si="14">+I67+L67</f>
        <v>8761.1</v>
      </c>
      <c r="Q67" s="11">
        <f t="shared" si="7"/>
        <v>21166.161</v>
      </c>
      <c r="R67" s="41">
        <f t="shared" si="1"/>
        <v>138273.88</v>
      </c>
      <c r="S67" s="68">
        <v>111</v>
      </c>
    </row>
    <row r="68" spans="1:21" s="5" customFormat="1" ht="51" customHeight="1" x14ac:dyDescent="0.2">
      <c r="A68" s="165">
        <v>44</v>
      </c>
      <c r="B68" s="44" t="s">
        <v>47</v>
      </c>
      <c r="C68" s="45" t="s">
        <v>152</v>
      </c>
      <c r="D68" s="47" t="s">
        <v>191</v>
      </c>
      <c r="E68" s="159" t="s">
        <v>25</v>
      </c>
      <c r="F68" s="118">
        <v>45000</v>
      </c>
      <c r="G68" s="48">
        <v>1148.33</v>
      </c>
      <c r="H68" s="48">
        <v>25</v>
      </c>
      <c r="I68" s="49">
        <f t="shared" si="12"/>
        <v>1291.5</v>
      </c>
      <c r="J68" s="42">
        <f t="shared" si="13"/>
        <v>3194.9999999999995</v>
      </c>
      <c r="K68" s="50">
        <f>+F68*1.1%</f>
        <v>495.00000000000006</v>
      </c>
      <c r="L68" s="42">
        <v>1368</v>
      </c>
      <c r="M68" s="51">
        <f>+F68*7.09%</f>
        <v>3190.5</v>
      </c>
      <c r="N68" s="49">
        <v>0</v>
      </c>
      <c r="O68" s="11">
        <f t="shared" si="6"/>
        <v>9540</v>
      </c>
      <c r="P68" s="52">
        <f t="shared" si="14"/>
        <v>2659.5</v>
      </c>
      <c r="Q68" s="11">
        <f t="shared" si="7"/>
        <v>6880.5</v>
      </c>
      <c r="R68" s="41">
        <f t="shared" si="1"/>
        <v>41167.17</v>
      </c>
      <c r="S68" s="53">
        <v>111</v>
      </c>
    </row>
    <row r="69" spans="1:21" s="5" customFormat="1" ht="51" customHeight="1" x14ac:dyDescent="0.2">
      <c r="A69" s="165">
        <v>45</v>
      </c>
      <c r="B69" s="44" t="s">
        <v>35</v>
      </c>
      <c r="C69" s="45" t="s">
        <v>152</v>
      </c>
      <c r="D69" s="47" t="s">
        <v>188</v>
      </c>
      <c r="E69" s="159" t="s">
        <v>25</v>
      </c>
      <c r="F69" s="118">
        <v>123250</v>
      </c>
      <c r="G69" s="48">
        <v>17354.37</v>
      </c>
      <c r="H69" s="48">
        <v>25</v>
      </c>
      <c r="I69" s="49">
        <f t="shared" si="12"/>
        <v>3537.2750000000001</v>
      </c>
      <c r="J69" s="42">
        <f t="shared" si="13"/>
        <v>8750.75</v>
      </c>
      <c r="K69" s="50">
        <f>44548*1.1%</f>
        <v>490.02800000000008</v>
      </c>
      <c r="L69" s="42">
        <v>3595.1</v>
      </c>
      <c r="M69" s="51">
        <f>+F69*7.09%</f>
        <v>8738.4250000000011</v>
      </c>
      <c r="N69" s="66">
        <v>3937.62</v>
      </c>
      <c r="O69" s="11">
        <f>SUM(I69:N69)-
2906</f>
        <v>26143.198</v>
      </c>
      <c r="P69" s="52">
        <f>+I69+L69</f>
        <v>7132.375</v>
      </c>
      <c r="Q69" s="11">
        <f t="shared" si="7"/>
        <v>17979.203000000001</v>
      </c>
      <c r="R69" s="41">
        <f>+F69-P69-G69-H69-N69</f>
        <v>94800.635000000009</v>
      </c>
      <c r="S69" s="53">
        <v>111</v>
      </c>
    </row>
    <row r="70" spans="1:21" s="5" customFormat="1" ht="51" customHeight="1" x14ac:dyDescent="0.2">
      <c r="A70" s="165">
        <v>46</v>
      </c>
      <c r="B70" s="44" t="s">
        <v>66</v>
      </c>
      <c r="C70" s="45" t="s">
        <v>152</v>
      </c>
      <c r="D70" s="47" t="s">
        <v>120</v>
      </c>
      <c r="E70" s="159" t="s">
        <v>25</v>
      </c>
      <c r="F70" s="118">
        <v>84875.16</v>
      </c>
      <c r="G70" s="48">
        <v>8289.7199999999993</v>
      </c>
      <c r="H70" s="48">
        <v>25</v>
      </c>
      <c r="I70" s="49">
        <f t="shared" si="12"/>
        <v>2435.9170920000001</v>
      </c>
      <c r="J70" s="42">
        <f t="shared" si="13"/>
        <v>6026.1363599999995</v>
      </c>
      <c r="K70" s="50">
        <f>44548*1.1%</f>
        <v>490.02800000000008</v>
      </c>
      <c r="L70" s="42">
        <v>2580.1999999999998</v>
      </c>
      <c r="M70" s="51">
        <f>+F70*7.09%</f>
        <v>6017.6488440000003</v>
      </c>
      <c r="N70" s="51">
        <v>1031.6199999999999</v>
      </c>
      <c r="O70" s="11">
        <f t="shared" si="6"/>
        <v>18581.550295999998</v>
      </c>
      <c r="P70" s="52">
        <f t="shared" si="14"/>
        <v>5016.1170920000004</v>
      </c>
      <c r="Q70" s="11">
        <f t="shared" si="7"/>
        <v>12533.813204</v>
      </c>
      <c r="R70" s="41">
        <f t="shared" si="1"/>
        <v>70512.702908000007</v>
      </c>
      <c r="S70" s="53">
        <v>111</v>
      </c>
      <c r="U70" s="6"/>
    </row>
    <row r="71" spans="1:21" s="5" customFormat="1" ht="51" customHeight="1" x14ac:dyDescent="0.2">
      <c r="A71" s="165">
        <v>47</v>
      </c>
      <c r="B71" s="44" t="s">
        <v>43</v>
      </c>
      <c r="C71" s="45" t="s">
        <v>152</v>
      </c>
      <c r="D71" s="47" t="s">
        <v>190</v>
      </c>
      <c r="E71" s="159" t="s">
        <v>25</v>
      </c>
      <c r="F71" s="118">
        <v>85000</v>
      </c>
      <c r="G71" s="48">
        <v>8576.99</v>
      </c>
      <c r="H71" s="48">
        <v>25</v>
      </c>
      <c r="I71" s="49">
        <f t="shared" si="12"/>
        <v>2439.5</v>
      </c>
      <c r="J71" s="42">
        <f t="shared" si="13"/>
        <v>6034.9999999999991</v>
      </c>
      <c r="K71" s="50">
        <f>44548*1.1%</f>
        <v>490.02800000000008</v>
      </c>
      <c r="L71" s="42">
        <v>2584</v>
      </c>
      <c r="M71" s="51">
        <f>+F71*7.09%</f>
        <v>6026.5</v>
      </c>
      <c r="N71" s="51">
        <v>0</v>
      </c>
      <c r="O71" s="11">
        <f t="shared" si="6"/>
        <v>17575.027999999998</v>
      </c>
      <c r="P71" s="52">
        <f t="shared" si="14"/>
        <v>5023.5</v>
      </c>
      <c r="Q71" s="11">
        <f t="shared" si="7"/>
        <v>12551.527999999998</v>
      </c>
      <c r="R71" s="41">
        <f t="shared" si="1"/>
        <v>71374.509999999995</v>
      </c>
      <c r="S71" s="53">
        <v>111</v>
      </c>
      <c r="U71" s="6"/>
    </row>
    <row r="72" spans="1:21" s="5" customFormat="1" ht="51" customHeight="1" thickBot="1" x14ac:dyDescent="0.25">
      <c r="A72" s="186">
        <v>48</v>
      </c>
      <c r="B72" s="72" t="s">
        <v>40</v>
      </c>
      <c r="C72" s="70" t="s">
        <v>152</v>
      </c>
      <c r="D72" s="73" t="s">
        <v>119</v>
      </c>
      <c r="E72" s="167" t="s">
        <v>25</v>
      </c>
      <c r="F72" s="118">
        <v>35000</v>
      </c>
      <c r="G72" s="48">
        <v>0</v>
      </c>
      <c r="H72" s="48">
        <v>25</v>
      </c>
      <c r="I72" s="75">
        <f t="shared" si="12"/>
        <v>1004.5</v>
      </c>
      <c r="J72" s="42">
        <f t="shared" si="13"/>
        <v>2485</v>
      </c>
      <c r="K72" s="50">
        <f>+F72*1.1%</f>
        <v>385.00000000000006</v>
      </c>
      <c r="L72" s="42">
        <v>1064</v>
      </c>
      <c r="M72" s="51">
        <f>+F72*7.09%</f>
        <v>2481.5</v>
      </c>
      <c r="N72" s="51">
        <v>1020</v>
      </c>
      <c r="O72" s="11">
        <f>SUM(I72:N72)-750</f>
        <v>7690</v>
      </c>
      <c r="P72" s="52">
        <f t="shared" si="14"/>
        <v>2068.5</v>
      </c>
      <c r="Q72" s="11">
        <f t="shared" si="7"/>
        <v>5351.5</v>
      </c>
      <c r="R72" s="41">
        <f t="shared" si="1"/>
        <v>31886.5</v>
      </c>
      <c r="S72" s="53">
        <v>111</v>
      </c>
    </row>
    <row r="73" spans="1:21" s="5" customFormat="1" ht="51" customHeight="1" thickBot="1" x14ac:dyDescent="0.25">
      <c r="A73" s="212" t="s">
        <v>153</v>
      </c>
      <c r="B73" s="213"/>
      <c r="C73" s="213"/>
      <c r="D73" s="213"/>
      <c r="E73" s="269"/>
      <c r="F73" s="144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45"/>
    </row>
    <row r="74" spans="1:21" s="5" customFormat="1" ht="51" customHeight="1" x14ac:dyDescent="0.2">
      <c r="A74" s="164">
        <v>49</v>
      </c>
      <c r="B74" s="44" t="s">
        <v>42</v>
      </c>
      <c r="C74" s="45" t="s">
        <v>153</v>
      </c>
      <c r="D74" s="47" t="s">
        <v>167</v>
      </c>
      <c r="E74" s="159" t="s">
        <v>25</v>
      </c>
      <c r="F74" s="120">
        <v>185000</v>
      </c>
      <c r="G74" s="63">
        <v>32606.720000000001</v>
      </c>
      <c r="H74" s="63">
        <v>25</v>
      </c>
      <c r="I74" s="49">
        <f>+F74*2.87%</f>
        <v>5309.5</v>
      </c>
      <c r="J74" s="64">
        <f>+F74*7.1%</f>
        <v>13134.999999999998</v>
      </c>
      <c r="K74" s="50">
        <f>44548*1.1%</f>
        <v>490.02800000000008</v>
      </c>
      <c r="L74" s="64">
        <v>3595.1</v>
      </c>
      <c r="M74" s="66">
        <f>111370*7.09%</f>
        <v>7896.1330000000007</v>
      </c>
      <c r="N74" s="66">
        <v>0</v>
      </c>
      <c r="O74" s="11">
        <f t="shared" si="6"/>
        <v>30425.760999999999</v>
      </c>
      <c r="P74" s="67">
        <f>+I74+L74</f>
        <v>8904.6</v>
      </c>
      <c r="Q74" s="11">
        <f t="shared" si="7"/>
        <v>21521.161</v>
      </c>
      <c r="R74" s="41">
        <f t="shared" si="1"/>
        <v>143463.67999999999</v>
      </c>
      <c r="S74" s="68">
        <v>111</v>
      </c>
    </row>
    <row r="75" spans="1:21" s="5" customFormat="1" ht="51" customHeight="1" thickBot="1" x14ac:dyDescent="0.25">
      <c r="A75" s="166">
        <v>50</v>
      </c>
      <c r="B75" s="72" t="s">
        <v>64</v>
      </c>
      <c r="C75" s="70" t="s">
        <v>153</v>
      </c>
      <c r="D75" s="73" t="s">
        <v>116</v>
      </c>
      <c r="E75" s="167" t="s">
        <v>25</v>
      </c>
      <c r="F75" s="118">
        <v>65966.28</v>
      </c>
      <c r="G75" s="75">
        <v>4403.09</v>
      </c>
      <c r="H75" s="75">
        <v>25</v>
      </c>
      <c r="I75" s="75">
        <f>+F75*2.87%</f>
        <v>1893.2322360000001</v>
      </c>
      <c r="J75" s="75">
        <f>+F75*7.1%</f>
        <v>4683.6058799999992</v>
      </c>
      <c r="K75" s="50">
        <f>44548*1.1%</f>
        <v>490.02800000000008</v>
      </c>
      <c r="L75" s="75">
        <v>2005.37</v>
      </c>
      <c r="M75" s="51">
        <f>+F75*7.09%</f>
        <v>4677.0092519999998</v>
      </c>
      <c r="N75" s="51">
        <v>1031.6199999999999</v>
      </c>
      <c r="O75" s="11">
        <f t="shared" si="6"/>
        <v>14780.865367999999</v>
      </c>
      <c r="P75" s="52">
        <f>+I75+L75</f>
        <v>3898.6022359999997</v>
      </c>
      <c r="Q75" s="11">
        <f t="shared" si="7"/>
        <v>9850.6431319999992</v>
      </c>
      <c r="R75" s="41">
        <f t="shared" si="1"/>
        <v>56607.967763999994</v>
      </c>
      <c r="S75" s="53">
        <v>111</v>
      </c>
    </row>
    <row r="76" spans="1:21" s="5" customFormat="1" ht="51" customHeight="1" x14ac:dyDescent="0.2">
      <c r="A76" s="262" t="s">
        <v>154</v>
      </c>
      <c r="B76" s="263"/>
      <c r="C76" s="263"/>
      <c r="D76" s="263"/>
      <c r="E76" s="264"/>
      <c r="F76" s="183"/>
      <c r="G76" s="184"/>
      <c r="H76" s="184"/>
      <c r="I76" s="184"/>
      <c r="J76" s="184"/>
      <c r="K76" s="173"/>
      <c r="L76" s="184"/>
      <c r="M76" s="178"/>
      <c r="N76" s="178"/>
      <c r="O76" s="178"/>
      <c r="P76" s="263"/>
      <c r="Q76" s="263"/>
      <c r="R76" s="263"/>
      <c r="S76" s="264"/>
    </row>
    <row r="77" spans="1:21" s="5" customFormat="1" ht="51" customHeight="1" x14ac:dyDescent="0.2">
      <c r="A77" s="164">
        <v>51</v>
      </c>
      <c r="B77" s="44" t="s">
        <v>80</v>
      </c>
      <c r="C77" s="45" t="s">
        <v>153</v>
      </c>
      <c r="D77" s="47" t="s">
        <v>206</v>
      </c>
      <c r="E77" s="159" t="s">
        <v>25</v>
      </c>
      <c r="F77" s="157">
        <v>47000</v>
      </c>
      <c r="G77" s="49">
        <v>1430.6</v>
      </c>
      <c r="H77" s="49">
        <v>25</v>
      </c>
      <c r="I77" s="49">
        <f>+F77*2.87%</f>
        <v>1348.9</v>
      </c>
      <c r="J77" s="49">
        <f>+F77*7.1%</f>
        <v>3336.9999999999995</v>
      </c>
      <c r="K77" s="50">
        <f>44548*1.1%</f>
        <v>490.02800000000008</v>
      </c>
      <c r="L77" s="42">
        <v>1428.8</v>
      </c>
      <c r="M77" s="51">
        <f>+F77*7.09%</f>
        <v>3332.3</v>
      </c>
      <c r="N77" s="51">
        <v>0</v>
      </c>
      <c r="O77" s="11">
        <f t="shared" si="6"/>
        <v>9937.0280000000002</v>
      </c>
      <c r="P77" s="52">
        <f>+I77+L77</f>
        <v>2777.7</v>
      </c>
      <c r="Q77" s="11">
        <f t="shared" si="7"/>
        <v>7159.3279999999995</v>
      </c>
      <c r="R77" s="41">
        <f t="shared" si="1"/>
        <v>42766.700000000004</v>
      </c>
      <c r="S77" s="53">
        <v>111</v>
      </c>
    </row>
    <row r="78" spans="1:21" s="5" customFormat="1" ht="51" customHeight="1" thickBot="1" x14ac:dyDescent="0.25">
      <c r="A78" s="185">
        <v>52</v>
      </c>
      <c r="B78" s="128" t="s">
        <v>78</v>
      </c>
      <c r="C78" s="129" t="s">
        <v>153</v>
      </c>
      <c r="D78" s="130" t="s">
        <v>155</v>
      </c>
      <c r="E78" s="160" t="s">
        <v>25</v>
      </c>
      <c r="F78" s="140">
        <v>21313.17</v>
      </c>
      <c r="G78" s="150">
        <v>0</v>
      </c>
      <c r="H78" s="150">
        <v>25</v>
      </c>
      <c r="I78" s="150">
        <f>+F78*2.87%</f>
        <v>611.68797899999993</v>
      </c>
      <c r="J78" s="150">
        <f>+F78*7.1%</f>
        <v>1513.2350699999997</v>
      </c>
      <c r="K78" s="131">
        <f>+F78*1.1%</f>
        <v>234.44487000000001</v>
      </c>
      <c r="L78" s="151">
        <v>647.91999999999996</v>
      </c>
      <c r="M78" s="132">
        <f>+F78*7.09%</f>
        <v>1511.1037529999999</v>
      </c>
      <c r="N78" s="132">
        <v>1031.6199999999999</v>
      </c>
      <c r="O78" s="133">
        <f t="shared" si="6"/>
        <v>5550.0116719999996</v>
      </c>
      <c r="P78" s="134">
        <f>+I78+L78</f>
        <v>1259.6079789999999</v>
      </c>
      <c r="Q78" s="133">
        <f t="shared" si="7"/>
        <v>3258.7836929999994</v>
      </c>
      <c r="R78" s="135">
        <f t="shared" si="1"/>
        <v>18996.942020999999</v>
      </c>
      <c r="S78" s="176">
        <v>111</v>
      </c>
    </row>
    <row r="79" spans="1:21" s="5" customFormat="1" ht="51" customHeight="1" x14ac:dyDescent="0.2">
      <c r="A79" s="265" t="s">
        <v>159</v>
      </c>
      <c r="B79" s="266"/>
      <c r="C79" s="266"/>
      <c r="D79" s="266"/>
      <c r="E79" s="267"/>
      <c r="F79" s="171"/>
      <c r="G79" s="172"/>
      <c r="H79" s="172"/>
      <c r="I79" s="172"/>
      <c r="J79" s="172"/>
      <c r="K79" s="173"/>
      <c r="L79" s="178"/>
      <c r="M79" s="178"/>
      <c r="N79" s="178"/>
      <c r="O79" s="178"/>
      <c r="P79" s="263"/>
      <c r="Q79" s="263"/>
      <c r="R79" s="263"/>
      <c r="S79" s="264"/>
    </row>
    <row r="80" spans="1:21" s="5" customFormat="1" ht="51" customHeight="1" x14ac:dyDescent="0.2">
      <c r="A80" s="142">
        <v>53</v>
      </c>
      <c r="B80" s="59" t="s">
        <v>57</v>
      </c>
      <c r="C80" s="61" t="s">
        <v>153</v>
      </c>
      <c r="D80" s="76" t="s">
        <v>127</v>
      </c>
      <c r="E80" s="161" t="s">
        <v>25</v>
      </c>
      <c r="F80" s="120">
        <v>72355.69</v>
      </c>
      <c r="G80" s="63">
        <v>5811.77</v>
      </c>
      <c r="H80" s="63">
        <v>25</v>
      </c>
      <c r="I80" s="49">
        <f>+F80*2.87%</f>
        <v>2076.608303</v>
      </c>
      <c r="J80" s="64">
        <f>+F80*7.1%</f>
        <v>5137.2539900000002</v>
      </c>
      <c r="K80" s="50">
        <f>44548*1.1%</f>
        <v>490.02800000000008</v>
      </c>
      <c r="L80" s="42">
        <v>2199.61</v>
      </c>
      <c r="M80" s="51">
        <f>+F80*7.09%</f>
        <v>5130.0184210000007</v>
      </c>
      <c r="N80" s="51">
        <v>0</v>
      </c>
      <c r="O80" s="11">
        <f t="shared" si="6"/>
        <v>15033.518714000002</v>
      </c>
      <c r="P80" s="52">
        <f>+I80+L80</f>
        <v>4276.2183029999997</v>
      </c>
      <c r="Q80" s="11">
        <f t="shared" si="7"/>
        <v>10757.300411</v>
      </c>
      <c r="R80" s="41">
        <f t="shared" si="1"/>
        <v>62242.701696999997</v>
      </c>
      <c r="S80" s="53">
        <v>111</v>
      </c>
    </row>
    <row r="81" spans="1:19" s="5" customFormat="1" ht="51" customHeight="1" x14ac:dyDescent="0.2">
      <c r="A81" s="142">
        <v>54</v>
      </c>
      <c r="B81" s="44" t="s">
        <v>34</v>
      </c>
      <c r="C81" s="45" t="s">
        <v>153</v>
      </c>
      <c r="D81" s="47" t="s">
        <v>115</v>
      </c>
      <c r="E81" s="168" t="s">
        <v>25</v>
      </c>
      <c r="F81" s="157">
        <v>37000</v>
      </c>
      <c r="G81" s="49">
        <v>19.25</v>
      </c>
      <c r="H81" s="49">
        <v>25</v>
      </c>
      <c r="I81" s="49">
        <f>+F81*2.87%</f>
        <v>1061.9000000000001</v>
      </c>
      <c r="J81" s="154">
        <f>+F81*7.1%</f>
        <v>2626.9999999999995</v>
      </c>
      <c r="K81" s="84">
        <f>+F81*1.1%</f>
        <v>407.00000000000006</v>
      </c>
      <c r="L81" s="42">
        <v>1124.8</v>
      </c>
      <c r="M81" s="51">
        <f>+F81*7.09%</f>
        <v>2623.3</v>
      </c>
      <c r="N81" s="51">
        <v>0</v>
      </c>
      <c r="O81" s="11">
        <f t="shared" si="6"/>
        <v>7844</v>
      </c>
      <c r="P81" s="52">
        <f>+I81+L81</f>
        <v>2186.6999999999998</v>
      </c>
      <c r="Q81" s="11">
        <f t="shared" si="7"/>
        <v>5657.2999999999993</v>
      </c>
      <c r="R81" s="41">
        <f t="shared" ref="R81:R115" si="15">+F81-P81-G81-H81-N81</f>
        <v>34769.050000000003</v>
      </c>
      <c r="S81" s="53">
        <v>111</v>
      </c>
    </row>
    <row r="82" spans="1:19" s="5" customFormat="1" ht="51" customHeight="1" x14ac:dyDescent="0.2">
      <c r="A82" s="142">
        <v>55</v>
      </c>
      <c r="B82" s="44" t="s">
        <v>88</v>
      </c>
      <c r="C82" s="45" t="s">
        <v>153</v>
      </c>
      <c r="D82" s="78" t="s">
        <v>116</v>
      </c>
      <c r="E82" s="159" t="s">
        <v>25</v>
      </c>
      <c r="F82" s="157">
        <v>37000</v>
      </c>
      <c r="G82" s="49">
        <v>19.25</v>
      </c>
      <c r="H82" s="49">
        <v>25</v>
      </c>
      <c r="I82" s="152">
        <f>+F82*2.87%</f>
        <v>1061.9000000000001</v>
      </c>
      <c r="J82" s="64">
        <f>+F82*7.1%</f>
        <v>2626.9999999999995</v>
      </c>
      <c r="K82" s="65">
        <f>+F82*1.1%</f>
        <v>407.00000000000006</v>
      </c>
      <c r="L82" s="42">
        <v>1124.8</v>
      </c>
      <c r="M82" s="51">
        <f>+F82*7.09%</f>
        <v>2623.3</v>
      </c>
      <c r="N82" s="51">
        <v>0</v>
      </c>
      <c r="O82" s="11">
        <f t="shared" si="6"/>
        <v>7844</v>
      </c>
      <c r="P82" s="52">
        <f>+I82+L82</f>
        <v>2186.6999999999998</v>
      </c>
      <c r="Q82" s="11">
        <f t="shared" si="7"/>
        <v>5657.2999999999993</v>
      </c>
      <c r="R82" s="41">
        <f t="shared" si="15"/>
        <v>34769.050000000003</v>
      </c>
      <c r="S82" s="53">
        <v>111</v>
      </c>
    </row>
    <row r="83" spans="1:19" s="5" customFormat="1" ht="51" customHeight="1" thickBot="1" x14ac:dyDescent="0.25">
      <c r="A83" s="181">
        <v>56</v>
      </c>
      <c r="B83" s="128" t="s">
        <v>89</v>
      </c>
      <c r="C83" s="129" t="s">
        <v>153</v>
      </c>
      <c r="D83" s="182" t="s">
        <v>116</v>
      </c>
      <c r="E83" s="160" t="s">
        <v>25</v>
      </c>
      <c r="F83" s="140">
        <v>37000</v>
      </c>
      <c r="G83" s="150">
        <v>19.25</v>
      </c>
      <c r="H83" s="149">
        <v>25</v>
      </c>
      <c r="I83" s="150">
        <f>+F83*2.87%</f>
        <v>1061.9000000000001</v>
      </c>
      <c r="J83" s="151">
        <f>+F83*7.1%</f>
        <v>2626.9999999999995</v>
      </c>
      <c r="K83" s="131">
        <f>+F83*1.1%</f>
        <v>407.00000000000006</v>
      </c>
      <c r="L83" s="151">
        <v>1124.8</v>
      </c>
      <c r="M83" s="132">
        <f>+F83*7.09%</f>
        <v>2623.3</v>
      </c>
      <c r="N83" s="132">
        <v>0</v>
      </c>
      <c r="O83" s="133">
        <f t="shared" si="6"/>
        <v>7844</v>
      </c>
      <c r="P83" s="134">
        <f>+I83+L83</f>
        <v>2186.6999999999998</v>
      </c>
      <c r="Q83" s="133">
        <f t="shared" si="7"/>
        <v>5657.2999999999993</v>
      </c>
      <c r="R83" s="135">
        <f t="shared" si="15"/>
        <v>34769.050000000003</v>
      </c>
      <c r="S83" s="176">
        <v>111</v>
      </c>
    </row>
    <row r="84" spans="1:19" s="5" customFormat="1" ht="51" customHeight="1" x14ac:dyDescent="0.2">
      <c r="A84" s="262" t="s">
        <v>157</v>
      </c>
      <c r="B84" s="263"/>
      <c r="C84" s="263"/>
      <c r="D84" s="263"/>
      <c r="E84" s="264"/>
      <c r="F84" s="179"/>
      <c r="G84" s="178"/>
      <c r="H84" s="172"/>
      <c r="I84" s="172"/>
      <c r="J84" s="172"/>
      <c r="K84" s="173"/>
      <c r="L84" s="178"/>
      <c r="M84" s="178"/>
      <c r="N84" s="178"/>
      <c r="O84" s="178"/>
      <c r="P84" s="263"/>
      <c r="Q84" s="263"/>
      <c r="R84" s="263"/>
      <c r="S84" s="264"/>
    </row>
    <row r="85" spans="1:19" s="5" customFormat="1" ht="51" customHeight="1" x14ac:dyDescent="0.2">
      <c r="A85" s="138">
        <v>57</v>
      </c>
      <c r="B85" s="80" t="s">
        <v>41</v>
      </c>
      <c r="C85" s="45" t="s">
        <v>153</v>
      </c>
      <c r="D85" s="47" t="s">
        <v>189</v>
      </c>
      <c r="E85" s="159" t="s">
        <v>25</v>
      </c>
      <c r="F85" s="157">
        <v>35000</v>
      </c>
      <c r="G85" s="63">
        <v>0</v>
      </c>
      <c r="H85" s="63">
        <v>25</v>
      </c>
      <c r="I85" s="49">
        <f>+F85*2.87%</f>
        <v>1004.5</v>
      </c>
      <c r="J85" s="64">
        <f>+F85*7.1%</f>
        <v>2485</v>
      </c>
      <c r="K85" s="50">
        <f>+F85*1.1%</f>
        <v>385.00000000000006</v>
      </c>
      <c r="L85" s="42">
        <v>1064</v>
      </c>
      <c r="M85" s="51">
        <f>+F85*7.09%</f>
        <v>2481.5</v>
      </c>
      <c r="N85" s="51">
        <v>1031.6199999999999</v>
      </c>
      <c r="O85" s="11">
        <f t="shared" si="6"/>
        <v>8451.619999999999</v>
      </c>
      <c r="P85" s="52">
        <f>+I85+L85</f>
        <v>2068.5</v>
      </c>
      <c r="Q85" s="11">
        <f t="shared" si="7"/>
        <v>5351.5</v>
      </c>
      <c r="R85" s="41">
        <f t="shared" si="15"/>
        <v>31874.880000000001</v>
      </c>
      <c r="S85" s="53">
        <v>111</v>
      </c>
    </row>
    <row r="86" spans="1:19" s="5" customFormat="1" ht="51" customHeight="1" thickBot="1" x14ac:dyDescent="0.25">
      <c r="A86" s="139">
        <v>58</v>
      </c>
      <c r="B86" s="180" t="s">
        <v>48</v>
      </c>
      <c r="C86" s="129" t="s">
        <v>153</v>
      </c>
      <c r="D86" s="130" t="s">
        <v>123</v>
      </c>
      <c r="E86" s="160" t="s">
        <v>25</v>
      </c>
      <c r="F86" s="140">
        <v>17004.580000000002</v>
      </c>
      <c r="G86" s="149">
        <v>0</v>
      </c>
      <c r="H86" s="149">
        <v>25</v>
      </c>
      <c r="I86" s="150">
        <f>+F86*2.87%</f>
        <v>488.03144600000007</v>
      </c>
      <c r="J86" s="151">
        <f>+F86*7.1%</f>
        <v>1207.32518</v>
      </c>
      <c r="K86" s="131">
        <f>+F86*1.1%</f>
        <v>187.05038000000005</v>
      </c>
      <c r="L86" s="151">
        <v>516.94000000000005</v>
      </c>
      <c r="M86" s="132">
        <f>+F86*7.09%</f>
        <v>1205.6247220000002</v>
      </c>
      <c r="N86" s="132">
        <v>0</v>
      </c>
      <c r="O86" s="133">
        <f t="shared" si="6"/>
        <v>3604.9717280000004</v>
      </c>
      <c r="P86" s="134">
        <f>+I86+L86</f>
        <v>1004.9714460000001</v>
      </c>
      <c r="Q86" s="133">
        <f t="shared" si="7"/>
        <v>2600.0002820000004</v>
      </c>
      <c r="R86" s="135">
        <f t="shared" si="15"/>
        <v>15974.608554000002</v>
      </c>
      <c r="S86" s="176">
        <v>111</v>
      </c>
    </row>
    <row r="87" spans="1:19" s="5" customFormat="1" ht="51" customHeight="1" x14ac:dyDescent="0.2">
      <c r="A87" s="262" t="s">
        <v>156</v>
      </c>
      <c r="B87" s="263"/>
      <c r="C87" s="263"/>
      <c r="D87" s="263"/>
      <c r="E87" s="264"/>
      <c r="F87" s="177"/>
      <c r="G87" s="178"/>
      <c r="H87" s="178"/>
      <c r="I87" s="178"/>
      <c r="J87" s="178"/>
      <c r="K87" s="178"/>
      <c r="L87" s="178"/>
      <c r="M87" s="178"/>
      <c r="N87" s="178"/>
      <c r="O87" s="178"/>
      <c r="P87" s="263"/>
      <c r="Q87" s="263"/>
      <c r="R87" s="263"/>
      <c r="S87" s="264"/>
    </row>
    <row r="88" spans="1:19" s="5" customFormat="1" ht="51" customHeight="1" x14ac:dyDescent="0.2">
      <c r="A88" s="138">
        <v>60</v>
      </c>
      <c r="B88" s="44" t="s">
        <v>72</v>
      </c>
      <c r="C88" s="45" t="s">
        <v>153</v>
      </c>
      <c r="D88" s="47" t="s">
        <v>130</v>
      </c>
      <c r="E88" s="159" t="s">
        <v>25</v>
      </c>
      <c r="F88" s="118">
        <v>50629.120000000003</v>
      </c>
      <c r="G88" s="48">
        <v>1942.79</v>
      </c>
      <c r="H88" s="48">
        <v>25</v>
      </c>
      <c r="I88" s="49">
        <f t="shared" ref="I88:I97" si="16">+F88*2.87%</f>
        <v>1453.055744</v>
      </c>
      <c r="J88" s="42">
        <f t="shared" ref="J88:J97" si="17">+F88*7.1%</f>
        <v>3594.66752</v>
      </c>
      <c r="K88" s="50">
        <f>44548*1.1%</f>
        <v>490.02800000000008</v>
      </c>
      <c r="L88" s="42">
        <v>1539.13</v>
      </c>
      <c r="M88" s="51">
        <f t="shared" ref="M88:M97" si="18">+F88*7.09%</f>
        <v>3589.6046080000006</v>
      </c>
      <c r="N88" s="51">
        <v>0</v>
      </c>
      <c r="O88" s="11">
        <f t="shared" si="6"/>
        <v>10666.485872000001</v>
      </c>
      <c r="P88" s="52">
        <f t="shared" ref="P88:P97" si="19">+I88+L88</f>
        <v>2992.1857440000003</v>
      </c>
      <c r="Q88" s="11">
        <f t="shared" si="7"/>
        <v>7674.3001280000008</v>
      </c>
      <c r="R88" s="41">
        <f t="shared" si="15"/>
        <v>45669.144256</v>
      </c>
      <c r="S88" s="53">
        <v>111</v>
      </c>
    </row>
    <row r="89" spans="1:19" s="5" customFormat="1" ht="51" customHeight="1" x14ac:dyDescent="0.2">
      <c r="A89" s="138">
        <v>61</v>
      </c>
      <c r="B89" s="44" t="s">
        <v>54</v>
      </c>
      <c r="C89" s="45" t="s">
        <v>153</v>
      </c>
      <c r="D89" s="47" t="s">
        <v>125</v>
      </c>
      <c r="E89" s="159" t="s">
        <v>25</v>
      </c>
      <c r="F89" s="118">
        <v>33673.78</v>
      </c>
      <c r="G89" s="48">
        <v>0</v>
      </c>
      <c r="H89" s="48">
        <v>25</v>
      </c>
      <c r="I89" s="49">
        <f t="shared" si="16"/>
        <v>966.43748599999992</v>
      </c>
      <c r="J89" s="42">
        <f t="shared" si="17"/>
        <v>2390.8383799999997</v>
      </c>
      <c r="K89" s="50">
        <f t="shared" ref="K89:K97" si="20">+F89*1.1%</f>
        <v>370.41158000000001</v>
      </c>
      <c r="L89" s="42">
        <v>1023.68</v>
      </c>
      <c r="M89" s="51">
        <f t="shared" si="18"/>
        <v>2387.4710020000002</v>
      </c>
      <c r="N89" s="51">
        <v>1031.6199999999999</v>
      </c>
      <c r="O89" s="11">
        <f t="shared" si="6"/>
        <v>8170.4584479999994</v>
      </c>
      <c r="P89" s="52">
        <f t="shared" si="19"/>
        <v>1990.1174859999999</v>
      </c>
      <c r="Q89" s="11">
        <f t="shared" si="7"/>
        <v>5148.7209619999994</v>
      </c>
      <c r="R89" s="41">
        <f t="shared" si="15"/>
        <v>30627.042514000001</v>
      </c>
      <c r="S89" s="53">
        <v>111</v>
      </c>
    </row>
    <row r="90" spans="1:19" s="5" customFormat="1" ht="51" customHeight="1" x14ac:dyDescent="0.2">
      <c r="A90" s="138">
        <f>A89+1</f>
        <v>62</v>
      </c>
      <c r="B90" s="44" t="s">
        <v>60</v>
      </c>
      <c r="C90" s="45" t="s">
        <v>153</v>
      </c>
      <c r="D90" s="47" t="s">
        <v>122</v>
      </c>
      <c r="E90" s="159" t="s">
        <v>25</v>
      </c>
      <c r="F90" s="118">
        <v>35000</v>
      </c>
      <c r="G90" s="48">
        <v>0</v>
      </c>
      <c r="H90" s="48">
        <v>25</v>
      </c>
      <c r="I90" s="49">
        <f t="shared" si="16"/>
        <v>1004.5</v>
      </c>
      <c r="J90" s="42">
        <f t="shared" si="17"/>
        <v>2485</v>
      </c>
      <c r="K90" s="50">
        <f t="shared" si="20"/>
        <v>385.00000000000006</v>
      </c>
      <c r="L90" s="42">
        <v>1064</v>
      </c>
      <c r="M90" s="51">
        <f t="shared" si="18"/>
        <v>2481.5</v>
      </c>
      <c r="N90" s="51">
        <v>0</v>
      </c>
      <c r="O90" s="11">
        <f t="shared" ref="O90:O115" si="21">SUM(I90:N90)</f>
        <v>7420</v>
      </c>
      <c r="P90" s="52">
        <f t="shared" si="19"/>
        <v>2068.5</v>
      </c>
      <c r="Q90" s="11">
        <f t="shared" ref="Q90:Q116" si="22">+J90+K90+M90</f>
        <v>5351.5</v>
      </c>
      <c r="R90" s="41">
        <f t="shared" si="15"/>
        <v>32906.5</v>
      </c>
      <c r="S90" s="53">
        <v>111</v>
      </c>
    </row>
    <row r="91" spans="1:19" s="5" customFormat="1" ht="51" customHeight="1" x14ac:dyDescent="0.2">
      <c r="A91" s="138">
        <f>A90+1</f>
        <v>63</v>
      </c>
      <c r="B91" s="44" t="s">
        <v>83</v>
      </c>
      <c r="C91" s="45" t="s">
        <v>153</v>
      </c>
      <c r="D91" s="47" t="s">
        <v>122</v>
      </c>
      <c r="E91" s="159" t="s">
        <v>25</v>
      </c>
      <c r="F91" s="118">
        <v>33628.120000000003</v>
      </c>
      <c r="G91" s="48">
        <v>0</v>
      </c>
      <c r="H91" s="48">
        <v>25</v>
      </c>
      <c r="I91" s="49">
        <f t="shared" si="16"/>
        <v>965.12704400000007</v>
      </c>
      <c r="J91" s="42">
        <f t="shared" si="17"/>
        <v>2387.5965200000001</v>
      </c>
      <c r="K91" s="50">
        <f t="shared" si="20"/>
        <v>369.90932000000009</v>
      </c>
      <c r="L91" s="42">
        <v>1022.29</v>
      </c>
      <c r="M91" s="51">
        <f t="shared" si="18"/>
        <v>2384.2337080000002</v>
      </c>
      <c r="N91" s="51">
        <v>0</v>
      </c>
      <c r="O91" s="11">
        <f t="shared" si="21"/>
        <v>7129.1565919999994</v>
      </c>
      <c r="P91" s="52">
        <f t="shared" si="19"/>
        <v>1987.417044</v>
      </c>
      <c r="Q91" s="11">
        <f t="shared" si="22"/>
        <v>5141.7395480000005</v>
      </c>
      <c r="R91" s="41">
        <f t="shared" si="15"/>
        <v>31615.702956000001</v>
      </c>
      <c r="S91" s="53">
        <v>111</v>
      </c>
    </row>
    <row r="92" spans="1:19" s="5" customFormat="1" ht="51" customHeight="1" x14ac:dyDescent="0.2">
      <c r="A92" s="138">
        <f>A91+1</f>
        <v>64</v>
      </c>
      <c r="B92" s="44" t="s">
        <v>45</v>
      </c>
      <c r="C92" s="45" t="s">
        <v>153</v>
      </c>
      <c r="D92" s="47" t="s">
        <v>122</v>
      </c>
      <c r="E92" s="159" t="s">
        <v>25</v>
      </c>
      <c r="F92" s="118">
        <v>30000</v>
      </c>
      <c r="G92" s="48">
        <v>0</v>
      </c>
      <c r="H92" s="48">
        <v>25</v>
      </c>
      <c r="I92" s="49">
        <f t="shared" si="16"/>
        <v>861</v>
      </c>
      <c r="J92" s="42">
        <f t="shared" si="17"/>
        <v>2130</v>
      </c>
      <c r="K92" s="50">
        <f t="shared" si="20"/>
        <v>330.00000000000006</v>
      </c>
      <c r="L92" s="42">
        <v>912</v>
      </c>
      <c r="M92" s="51">
        <f t="shared" si="18"/>
        <v>2127</v>
      </c>
      <c r="N92" s="51">
        <v>0</v>
      </c>
      <c r="O92" s="11">
        <f t="shared" si="21"/>
        <v>6360</v>
      </c>
      <c r="P92" s="52">
        <f t="shared" si="19"/>
        <v>1773</v>
      </c>
      <c r="Q92" s="11">
        <f t="shared" si="22"/>
        <v>4587</v>
      </c>
      <c r="R92" s="41">
        <f t="shared" si="15"/>
        <v>28202</v>
      </c>
      <c r="S92" s="53">
        <v>111</v>
      </c>
    </row>
    <row r="93" spans="1:19" s="5" customFormat="1" ht="51" customHeight="1" x14ac:dyDescent="0.2">
      <c r="A93" s="138">
        <f>A92+1</f>
        <v>65</v>
      </c>
      <c r="B93" s="44" t="s">
        <v>51</v>
      </c>
      <c r="C93" s="45" t="s">
        <v>153</v>
      </c>
      <c r="D93" s="47" t="s">
        <v>122</v>
      </c>
      <c r="E93" s="159" t="s">
        <v>25</v>
      </c>
      <c r="F93" s="118">
        <v>27825</v>
      </c>
      <c r="G93" s="48">
        <v>0</v>
      </c>
      <c r="H93" s="48">
        <v>25</v>
      </c>
      <c r="I93" s="49">
        <f t="shared" si="16"/>
        <v>798.57749999999999</v>
      </c>
      <c r="J93" s="42">
        <f t="shared" si="17"/>
        <v>1975.5749999999998</v>
      </c>
      <c r="K93" s="50">
        <f t="shared" si="20"/>
        <v>306.07500000000005</v>
      </c>
      <c r="L93" s="42">
        <v>845.88</v>
      </c>
      <c r="M93" s="51">
        <f t="shared" si="18"/>
        <v>1972.7925</v>
      </c>
      <c r="N93" s="51">
        <v>0</v>
      </c>
      <c r="O93" s="11">
        <f t="shared" si="21"/>
        <v>5898.9</v>
      </c>
      <c r="P93" s="52">
        <f t="shared" si="19"/>
        <v>1644.4575</v>
      </c>
      <c r="Q93" s="11">
        <f t="shared" si="22"/>
        <v>4254.4424999999992</v>
      </c>
      <c r="R93" s="41">
        <f t="shared" si="15"/>
        <v>26155.5425</v>
      </c>
      <c r="S93" s="53">
        <v>111</v>
      </c>
    </row>
    <row r="94" spans="1:19" s="5" customFormat="1" ht="51" customHeight="1" x14ac:dyDescent="0.2">
      <c r="A94" s="138">
        <f>A93+1</f>
        <v>66</v>
      </c>
      <c r="B94" s="44" t="s">
        <v>104</v>
      </c>
      <c r="C94" s="45" t="s">
        <v>153</v>
      </c>
      <c r="D94" s="47" t="s">
        <v>122</v>
      </c>
      <c r="E94" s="159" t="s">
        <v>25</v>
      </c>
      <c r="F94" s="118">
        <v>30000</v>
      </c>
      <c r="G94" s="48">
        <v>0</v>
      </c>
      <c r="H94" s="48">
        <v>25</v>
      </c>
      <c r="I94" s="49">
        <f t="shared" si="16"/>
        <v>861</v>
      </c>
      <c r="J94" s="42">
        <f t="shared" si="17"/>
        <v>2130</v>
      </c>
      <c r="K94" s="50">
        <f t="shared" si="20"/>
        <v>330.00000000000006</v>
      </c>
      <c r="L94" s="42">
        <v>912</v>
      </c>
      <c r="M94" s="51">
        <f t="shared" si="18"/>
        <v>2127</v>
      </c>
      <c r="N94" s="51">
        <v>0</v>
      </c>
      <c r="O94" s="11">
        <f t="shared" si="21"/>
        <v>6360</v>
      </c>
      <c r="P94" s="52">
        <f t="shared" si="19"/>
        <v>1773</v>
      </c>
      <c r="Q94" s="11">
        <f t="shared" si="22"/>
        <v>4587</v>
      </c>
      <c r="R94" s="41">
        <f t="shared" si="15"/>
        <v>28202</v>
      </c>
      <c r="S94" s="53">
        <v>111</v>
      </c>
    </row>
    <row r="95" spans="1:19" s="5" customFormat="1" ht="51" customHeight="1" x14ac:dyDescent="0.2">
      <c r="A95" s="138">
        <f t="shared" ref="A95:A97" si="23">A94+1</f>
        <v>67</v>
      </c>
      <c r="B95" s="81" t="s">
        <v>211</v>
      </c>
      <c r="C95" s="45" t="s">
        <v>153</v>
      </c>
      <c r="D95" s="73" t="s">
        <v>122</v>
      </c>
      <c r="E95" s="167" t="s">
        <v>25</v>
      </c>
      <c r="F95" s="157">
        <v>25225</v>
      </c>
      <c r="G95" s="48">
        <v>0</v>
      </c>
      <c r="H95" s="48">
        <v>25</v>
      </c>
      <c r="I95" s="49">
        <f>+F95*2.87%</f>
        <v>723.95749999999998</v>
      </c>
      <c r="J95" s="42">
        <f>+F95*7.1%</f>
        <v>1790.9749999999999</v>
      </c>
      <c r="K95" s="50">
        <f>+F95*1.1%</f>
        <v>277.47500000000002</v>
      </c>
      <c r="L95" s="42">
        <v>766.84</v>
      </c>
      <c r="M95" s="51">
        <f>+F95*7.09%</f>
        <v>1788.4525000000001</v>
      </c>
      <c r="N95" s="51">
        <v>0</v>
      </c>
      <c r="O95" s="11">
        <f>SUM(I95:N95)</f>
        <v>5347.7</v>
      </c>
      <c r="P95" s="52">
        <f>+I95+L95</f>
        <v>1490.7975000000001</v>
      </c>
      <c r="Q95" s="11">
        <f>+J95+K95+M95</f>
        <v>3856.9025000000001</v>
      </c>
      <c r="R95" s="125">
        <f>+F95-P95-G95-H95-N95</f>
        <v>23709.202499999999</v>
      </c>
      <c r="S95" s="53">
        <v>111</v>
      </c>
    </row>
    <row r="96" spans="1:19" s="5" customFormat="1" ht="51" customHeight="1" x14ac:dyDescent="0.2">
      <c r="A96" s="138">
        <f t="shared" si="23"/>
        <v>68</v>
      </c>
      <c r="B96" s="81" t="s">
        <v>102</v>
      </c>
      <c r="C96" s="45" t="s">
        <v>153</v>
      </c>
      <c r="D96" s="73" t="s">
        <v>122</v>
      </c>
      <c r="E96" s="167" t="s">
        <v>25</v>
      </c>
      <c r="F96" s="157">
        <v>25225</v>
      </c>
      <c r="G96" s="48">
        <v>0</v>
      </c>
      <c r="H96" s="48">
        <v>25</v>
      </c>
      <c r="I96" s="49">
        <f>+F96*2.87%</f>
        <v>723.95749999999998</v>
      </c>
      <c r="J96" s="42">
        <f>+F96*7.1%</f>
        <v>1790.9749999999999</v>
      </c>
      <c r="K96" s="50">
        <f>+F96*1.1%</f>
        <v>277.47500000000002</v>
      </c>
      <c r="L96" s="42">
        <v>766.84</v>
      </c>
      <c r="M96" s="51">
        <f>+F96*7.09%</f>
        <v>1788.4525000000001</v>
      </c>
      <c r="N96" s="51">
        <v>0</v>
      </c>
      <c r="O96" s="11">
        <f>SUM(I96:N96)</f>
        <v>5347.7</v>
      </c>
      <c r="P96" s="52">
        <f>+I96+L96</f>
        <v>1490.7975000000001</v>
      </c>
      <c r="Q96" s="11">
        <f>+J96+K96+M96</f>
        <v>3856.9025000000001</v>
      </c>
      <c r="R96" s="41">
        <f>+F96-P96-G96-H96-N96</f>
        <v>23709.202499999999</v>
      </c>
      <c r="S96" s="53">
        <v>111</v>
      </c>
    </row>
    <row r="97" spans="1:19" s="5" customFormat="1" ht="51" customHeight="1" thickBot="1" x14ac:dyDescent="0.25">
      <c r="A97" s="139">
        <f t="shared" si="23"/>
        <v>69</v>
      </c>
      <c r="B97" s="128" t="s">
        <v>98</v>
      </c>
      <c r="C97" s="129" t="s">
        <v>153</v>
      </c>
      <c r="D97" s="130" t="s">
        <v>122</v>
      </c>
      <c r="E97" s="160" t="s">
        <v>25</v>
      </c>
      <c r="F97" s="140">
        <v>29229.95</v>
      </c>
      <c r="G97" s="149">
        <v>0</v>
      </c>
      <c r="H97" s="149">
        <v>25</v>
      </c>
      <c r="I97" s="150">
        <f t="shared" si="16"/>
        <v>838.89956500000005</v>
      </c>
      <c r="J97" s="151">
        <f t="shared" si="17"/>
        <v>2075.32645</v>
      </c>
      <c r="K97" s="131">
        <f t="shared" si="20"/>
        <v>321.52945000000005</v>
      </c>
      <c r="L97" s="151">
        <v>888.59</v>
      </c>
      <c r="M97" s="132">
        <f t="shared" si="18"/>
        <v>2072.4034550000001</v>
      </c>
      <c r="N97" s="132">
        <v>0</v>
      </c>
      <c r="O97" s="133">
        <f t="shared" si="21"/>
        <v>6196.74892</v>
      </c>
      <c r="P97" s="134">
        <f t="shared" si="19"/>
        <v>1727.4895650000001</v>
      </c>
      <c r="Q97" s="133">
        <f t="shared" si="22"/>
        <v>4469.2593550000001</v>
      </c>
      <c r="R97" s="135">
        <f t="shared" si="15"/>
        <v>27477.460435000001</v>
      </c>
      <c r="S97" s="176">
        <v>111</v>
      </c>
    </row>
    <row r="98" spans="1:19" s="5" customFormat="1" ht="51" customHeight="1" x14ac:dyDescent="0.2">
      <c r="A98" s="265" t="s">
        <v>158</v>
      </c>
      <c r="B98" s="266"/>
      <c r="C98" s="266"/>
      <c r="D98" s="266"/>
      <c r="E98" s="267"/>
      <c r="F98" s="171"/>
      <c r="G98" s="172"/>
      <c r="H98" s="172"/>
      <c r="I98" s="172"/>
      <c r="J98" s="173"/>
      <c r="K98" s="174"/>
      <c r="L98" s="172"/>
      <c r="M98" s="172"/>
      <c r="N98" s="172"/>
      <c r="O98" s="173"/>
      <c r="P98" s="268"/>
      <c r="Q98" s="266"/>
      <c r="R98" s="266"/>
      <c r="S98" s="267"/>
    </row>
    <row r="99" spans="1:19" s="5" customFormat="1" ht="51" customHeight="1" x14ac:dyDescent="0.2">
      <c r="A99" s="169">
        <f>+A97+1</f>
        <v>70</v>
      </c>
      <c r="B99" s="44" t="s">
        <v>87</v>
      </c>
      <c r="C99" s="45" t="s">
        <v>153</v>
      </c>
      <c r="D99" s="47" t="s">
        <v>134</v>
      </c>
      <c r="E99" s="159" t="s">
        <v>25</v>
      </c>
      <c r="F99" s="118">
        <v>25000</v>
      </c>
      <c r="G99" s="48">
        <v>0</v>
      </c>
      <c r="H99" s="48">
        <v>25</v>
      </c>
      <c r="I99" s="49">
        <f t="shared" ref="I99:I110" si="24">+F99*2.87%</f>
        <v>717.5</v>
      </c>
      <c r="J99" s="42">
        <f t="shared" ref="J99:J110" si="25">+F99*7.1%</f>
        <v>1774.9999999999998</v>
      </c>
      <c r="K99" s="50">
        <f t="shared" ref="K99:K110" si="26">+F99*1.1%</f>
        <v>275</v>
      </c>
      <c r="L99" s="42">
        <v>760</v>
      </c>
      <c r="M99" s="51">
        <f t="shared" ref="M99:M110" si="27">+F99*7.09%</f>
        <v>1772.5000000000002</v>
      </c>
      <c r="N99" s="51">
        <v>0</v>
      </c>
      <c r="O99" s="11">
        <f t="shared" si="21"/>
        <v>5300</v>
      </c>
      <c r="P99" s="52">
        <f t="shared" ref="P99:P110" si="28">+I99+L99</f>
        <v>1477.5</v>
      </c>
      <c r="Q99" s="11">
        <f t="shared" si="22"/>
        <v>3822.5</v>
      </c>
      <c r="R99" s="41">
        <f t="shared" si="15"/>
        <v>23497.5</v>
      </c>
      <c r="S99" s="53">
        <v>111</v>
      </c>
    </row>
    <row r="100" spans="1:19" s="5" customFormat="1" ht="51" customHeight="1" x14ac:dyDescent="0.2">
      <c r="A100" s="169">
        <f>A99+1</f>
        <v>71</v>
      </c>
      <c r="B100" s="44" t="s">
        <v>53</v>
      </c>
      <c r="C100" s="45" t="s">
        <v>153</v>
      </c>
      <c r="D100" s="47" t="s">
        <v>118</v>
      </c>
      <c r="E100" s="159" t="s">
        <v>25</v>
      </c>
      <c r="F100" s="118">
        <v>15225</v>
      </c>
      <c r="G100" s="48">
        <v>0</v>
      </c>
      <c r="H100" s="48">
        <v>25</v>
      </c>
      <c r="I100" s="49">
        <f t="shared" si="24"/>
        <v>436.95749999999998</v>
      </c>
      <c r="J100" s="42">
        <f t="shared" si="25"/>
        <v>1080.9749999999999</v>
      </c>
      <c r="K100" s="50">
        <f t="shared" si="26"/>
        <v>167.47500000000002</v>
      </c>
      <c r="L100" s="42">
        <v>462.84</v>
      </c>
      <c r="M100" s="51">
        <f t="shared" si="27"/>
        <v>1079.4525000000001</v>
      </c>
      <c r="N100" s="51">
        <v>0</v>
      </c>
      <c r="O100" s="11">
        <f t="shared" si="21"/>
        <v>3227.7</v>
      </c>
      <c r="P100" s="52">
        <f t="shared" si="28"/>
        <v>899.7974999999999</v>
      </c>
      <c r="Q100" s="11">
        <f t="shared" si="22"/>
        <v>2327.9025000000001</v>
      </c>
      <c r="R100" s="41">
        <f t="shared" si="15"/>
        <v>14300.202499999999</v>
      </c>
      <c r="S100" s="53">
        <v>111</v>
      </c>
    </row>
    <row r="101" spans="1:19" s="5" customFormat="1" ht="51" customHeight="1" x14ac:dyDescent="0.2">
      <c r="A101" s="169">
        <f t="shared" ref="A101:A110" si="29">A100+1</f>
        <v>72</v>
      </c>
      <c r="B101" s="44" t="s">
        <v>39</v>
      </c>
      <c r="C101" s="45" t="s">
        <v>153</v>
      </c>
      <c r="D101" s="47" t="s">
        <v>118</v>
      </c>
      <c r="E101" s="159" t="s">
        <v>25</v>
      </c>
      <c r="F101" s="118">
        <v>15000</v>
      </c>
      <c r="G101" s="48">
        <v>0</v>
      </c>
      <c r="H101" s="48">
        <v>25</v>
      </c>
      <c r="I101" s="49">
        <f t="shared" si="24"/>
        <v>430.5</v>
      </c>
      <c r="J101" s="42">
        <f t="shared" si="25"/>
        <v>1065</v>
      </c>
      <c r="K101" s="50">
        <f t="shared" si="26"/>
        <v>165.00000000000003</v>
      </c>
      <c r="L101" s="42">
        <v>456</v>
      </c>
      <c r="M101" s="51">
        <f t="shared" si="27"/>
        <v>1063.5</v>
      </c>
      <c r="N101" s="51">
        <v>1031.6199999999999</v>
      </c>
      <c r="O101" s="11">
        <f t="shared" si="21"/>
        <v>4211.62</v>
      </c>
      <c r="P101" s="52">
        <f t="shared" si="28"/>
        <v>886.5</v>
      </c>
      <c r="Q101" s="11">
        <f t="shared" si="22"/>
        <v>2293.5</v>
      </c>
      <c r="R101" s="41">
        <f t="shared" si="15"/>
        <v>13056.880000000001</v>
      </c>
      <c r="S101" s="53">
        <v>111</v>
      </c>
    </row>
    <row r="102" spans="1:19" s="5" customFormat="1" ht="51" customHeight="1" x14ac:dyDescent="0.2">
      <c r="A102" s="169">
        <f t="shared" si="29"/>
        <v>73</v>
      </c>
      <c r="B102" s="44" t="s">
        <v>49</v>
      </c>
      <c r="C102" s="45" t="s">
        <v>153</v>
      </c>
      <c r="D102" s="47" t="s">
        <v>118</v>
      </c>
      <c r="E102" s="159" t="s">
        <v>25</v>
      </c>
      <c r="F102" s="118">
        <v>15000</v>
      </c>
      <c r="G102" s="48">
        <v>0</v>
      </c>
      <c r="H102" s="48">
        <v>25</v>
      </c>
      <c r="I102" s="49">
        <f t="shared" si="24"/>
        <v>430.5</v>
      </c>
      <c r="J102" s="42">
        <f t="shared" si="25"/>
        <v>1065</v>
      </c>
      <c r="K102" s="50">
        <f t="shared" si="26"/>
        <v>165.00000000000003</v>
      </c>
      <c r="L102" s="42">
        <v>456</v>
      </c>
      <c r="M102" s="51">
        <f t="shared" si="27"/>
        <v>1063.5</v>
      </c>
      <c r="N102" s="51">
        <v>0</v>
      </c>
      <c r="O102" s="11">
        <f t="shared" si="21"/>
        <v>3180</v>
      </c>
      <c r="P102" s="52">
        <f t="shared" si="28"/>
        <v>886.5</v>
      </c>
      <c r="Q102" s="11">
        <f t="shared" si="22"/>
        <v>2293.5</v>
      </c>
      <c r="R102" s="41">
        <f t="shared" si="15"/>
        <v>14088.5</v>
      </c>
      <c r="S102" s="53">
        <v>111</v>
      </c>
    </row>
    <row r="103" spans="1:19" s="5" customFormat="1" ht="51" customHeight="1" x14ac:dyDescent="0.2">
      <c r="A103" s="169">
        <f t="shared" si="29"/>
        <v>74</v>
      </c>
      <c r="B103" s="44" t="s">
        <v>52</v>
      </c>
      <c r="C103" s="45" t="s">
        <v>153</v>
      </c>
      <c r="D103" s="47" t="s">
        <v>118</v>
      </c>
      <c r="E103" s="159" t="s">
        <v>25</v>
      </c>
      <c r="F103" s="118">
        <v>15000</v>
      </c>
      <c r="G103" s="48">
        <v>0</v>
      </c>
      <c r="H103" s="48">
        <v>25</v>
      </c>
      <c r="I103" s="49">
        <f t="shared" si="24"/>
        <v>430.5</v>
      </c>
      <c r="J103" s="42">
        <f t="shared" si="25"/>
        <v>1065</v>
      </c>
      <c r="K103" s="50">
        <f t="shared" si="26"/>
        <v>165.00000000000003</v>
      </c>
      <c r="L103" s="42">
        <v>456</v>
      </c>
      <c r="M103" s="51">
        <f t="shared" si="27"/>
        <v>1063.5</v>
      </c>
      <c r="N103" s="51">
        <v>0</v>
      </c>
      <c r="O103" s="11">
        <f t="shared" si="21"/>
        <v>3180</v>
      </c>
      <c r="P103" s="52">
        <f t="shared" si="28"/>
        <v>886.5</v>
      </c>
      <c r="Q103" s="11">
        <f t="shared" si="22"/>
        <v>2293.5</v>
      </c>
      <c r="R103" s="41">
        <f t="shared" si="15"/>
        <v>14088.5</v>
      </c>
      <c r="S103" s="53">
        <v>111</v>
      </c>
    </row>
    <row r="104" spans="1:19" s="5" customFormat="1" ht="51" customHeight="1" x14ac:dyDescent="0.2">
      <c r="A104" s="169">
        <f t="shared" si="29"/>
        <v>75</v>
      </c>
      <c r="B104" s="44" t="s">
        <v>91</v>
      </c>
      <c r="C104" s="45" t="s">
        <v>153</v>
      </c>
      <c r="D104" s="47" t="s">
        <v>118</v>
      </c>
      <c r="E104" s="159" t="s">
        <v>25</v>
      </c>
      <c r="F104" s="118">
        <v>15000</v>
      </c>
      <c r="G104" s="48">
        <v>0</v>
      </c>
      <c r="H104" s="48">
        <v>25</v>
      </c>
      <c r="I104" s="49">
        <f t="shared" si="24"/>
        <v>430.5</v>
      </c>
      <c r="J104" s="42">
        <f t="shared" si="25"/>
        <v>1065</v>
      </c>
      <c r="K104" s="50">
        <f t="shared" si="26"/>
        <v>165.00000000000003</v>
      </c>
      <c r="L104" s="42">
        <v>456</v>
      </c>
      <c r="M104" s="51">
        <f t="shared" si="27"/>
        <v>1063.5</v>
      </c>
      <c r="N104" s="51">
        <v>0</v>
      </c>
      <c r="O104" s="11">
        <f t="shared" si="21"/>
        <v>3180</v>
      </c>
      <c r="P104" s="52">
        <f t="shared" si="28"/>
        <v>886.5</v>
      </c>
      <c r="Q104" s="11">
        <f t="shared" si="22"/>
        <v>2293.5</v>
      </c>
      <c r="R104" s="41">
        <f t="shared" si="15"/>
        <v>14088.5</v>
      </c>
      <c r="S104" s="53">
        <v>111</v>
      </c>
    </row>
    <row r="105" spans="1:19" s="5" customFormat="1" ht="51" customHeight="1" x14ac:dyDescent="0.2">
      <c r="A105" s="169">
        <f t="shared" si="29"/>
        <v>76</v>
      </c>
      <c r="B105" s="44" t="s">
        <v>96</v>
      </c>
      <c r="C105" s="45" t="s">
        <v>153</v>
      </c>
      <c r="D105" s="47" t="s">
        <v>118</v>
      </c>
      <c r="E105" s="159" t="s">
        <v>25</v>
      </c>
      <c r="F105" s="118">
        <v>15000</v>
      </c>
      <c r="G105" s="48">
        <v>0</v>
      </c>
      <c r="H105" s="48">
        <v>25</v>
      </c>
      <c r="I105" s="49">
        <f t="shared" si="24"/>
        <v>430.5</v>
      </c>
      <c r="J105" s="42">
        <f t="shared" si="25"/>
        <v>1065</v>
      </c>
      <c r="K105" s="50">
        <f t="shared" si="26"/>
        <v>165.00000000000003</v>
      </c>
      <c r="L105" s="42">
        <v>456</v>
      </c>
      <c r="M105" s="51">
        <f t="shared" si="27"/>
        <v>1063.5</v>
      </c>
      <c r="N105" s="51">
        <v>0</v>
      </c>
      <c r="O105" s="11">
        <f t="shared" si="21"/>
        <v>3180</v>
      </c>
      <c r="P105" s="52">
        <f t="shared" si="28"/>
        <v>886.5</v>
      </c>
      <c r="Q105" s="11">
        <f t="shared" si="22"/>
        <v>2293.5</v>
      </c>
      <c r="R105" s="41">
        <f t="shared" si="15"/>
        <v>14088.5</v>
      </c>
      <c r="S105" s="53">
        <v>111</v>
      </c>
    </row>
    <row r="106" spans="1:19" s="5" customFormat="1" ht="51" customHeight="1" x14ac:dyDescent="0.2">
      <c r="A106" s="169">
        <f t="shared" si="29"/>
        <v>77</v>
      </c>
      <c r="B106" s="44" t="s">
        <v>73</v>
      </c>
      <c r="C106" s="45" t="s">
        <v>153</v>
      </c>
      <c r="D106" s="47" t="s">
        <v>131</v>
      </c>
      <c r="E106" s="159" t="s">
        <v>25</v>
      </c>
      <c r="F106" s="118">
        <v>15000</v>
      </c>
      <c r="G106" s="48">
        <v>0</v>
      </c>
      <c r="H106" s="48">
        <v>25</v>
      </c>
      <c r="I106" s="49">
        <f t="shared" si="24"/>
        <v>430.5</v>
      </c>
      <c r="J106" s="42">
        <f t="shared" si="25"/>
        <v>1065</v>
      </c>
      <c r="K106" s="50">
        <f t="shared" si="26"/>
        <v>165.00000000000003</v>
      </c>
      <c r="L106" s="42">
        <v>456</v>
      </c>
      <c r="M106" s="51">
        <f t="shared" si="27"/>
        <v>1063.5</v>
      </c>
      <c r="N106" s="51">
        <v>0</v>
      </c>
      <c r="O106" s="11">
        <f t="shared" si="21"/>
        <v>3180</v>
      </c>
      <c r="P106" s="52">
        <f t="shared" si="28"/>
        <v>886.5</v>
      </c>
      <c r="Q106" s="11">
        <f t="shared" si="22"/>
        <v>2293.5</v>
      </c>
      <c r="R106" s="41">
        <f t="shared" si="15"/>
        <v>14088.5</v>
      </c>
      <c r="S106" s="53">
        <v>111</v>
      </c>
    </row>
    <row r="107" spans="1:19" s="5" customFormat="1" ht="51" customHeight="1" x14ac:dyDescent="0.2">
      <c r="A107" s="169">
        <f t="shared" si="29"/>
        <v>78</v>
      </c>
      <c r="B107" s="44" t="s">
        <v>74</v>
      </c>
      <c r="C107" s="45" t="s">
        <v>153</v>
      </c>
      <c r="D107" s="47" t="s">
        <v>131</v>
      </c>
      <c r="E107" s="159" t="s">
        <v>25</v>
      </c>
      <c r="F107" s="118">
        <v>15000</v>
      </c>
      <c r="G107" s="48">
        <v>0</v>
      </c>
      <c r="H107" s="48">
        <v>25</v>
      </c>
      <c r="I107" s="49">
        <f t="shared" si="24"/>
        <v>430.5</v>
      </c>
      <c r="J107" s="42">
        <f t="shared" si="25"/>
        <v>1065</v>
      </c>
      <c r="K107" s="50">
        <f t="shared" si="26"/>
        <v>165.00000000000003</v>
      </c>
      <c r="L107" s="42">
        <v>456</v>
      </c>
      <c r="M107" s="51">
        <f t="shared" si="27"/>
        <v>1063.5</v>
      </c>
      <c r="N107" s="51">
        <v>0</v>
      </c>
      <c r="O107" s="11">
        <f t="shared" si="21"/>
        <v>3180</v>
      </c>
      <c r="P107" s="52">
        <f t="shared" si="28"/>
        <v>886.5</v>
      </c>
      <c r="Q107" s="11">
        <f t="shared" si="22"/>
        <v>2293.5</v>
      </c>
      <c r="R107" s="41">
        <f t="shared" si="15"/>
        <v>14088.5</v>
      </c>
      <c r="S107" s="53">
        <v>111</v>
      </c>
    </row>
    <row r="108" spans="1:19" s="5" customFormat="1" ht="51" customHeight="1" x14ac:dyDescent="0.2">
      <c r="A108" s="169">
        <f t="shared" si="29"/>
        <v>79</v>
      </c>
      <c r="B108" s="44" t="s">
        <v>75</v>
      </c>
      <c r="C108" s="45" t="s">
        <v>153</v>
      </c>
      <c r="D108" s="47" t="s">
        <v>131</v>
      </c>
      <c r="E108" s="159" t="s">
        <v>25</v>
      </c>
      <c r="F108" s="118">
        <v>15000</v>
      </c>
      <c r="G108" s="48">
        <v>0</v>
      </c>
      <c r="H108" s="48">
        <v>25</v>
      </c>
      <c r="I108" s="49">
        <f t="shared" si="24"/>
        <v>430.5</v>
      </c>
      <c r="J108" s="42">
        <f t="shared" si="25"/>
        <v>1065</v>
      </c>
      <c r="K108" s="50">
        <f t="shared" si="26"/>
        <v>165.00000000000003</v>
      </c>
      <c r="L108" s="42">
        <v>456</v>
      </c>
      <c r="M108" s="51">
        <f t="shared" si="27"/>
        <v>1063.5</v>
      </c>
      <c r="N108" s="51">
        <v>0</v>
      </c>
      <c r="O108" s="11">
        <f t="shared" si="21"/>
        <v>3180</v>
      </c>
      <c r="P108" s="52">
        <f t="shared" si="28"/>
        <v>886.5</v>
      </c>
      <c r="Q108" s="11">
        <f t="shared" si="22"/>
        <v>2293.5</v>
      </c>
      <c r="R108" s="41">
        <f t="shared" si="15"/>
        <v>14088.5</v>
      </c>
      <c r="S108" s="53">
        <v>111</v>
      </c>
    </row>
    <row r="109" spans="1:19" s="5" customFormat="1" ht="51" customHeight="1" x14ac:dyDescent="0.2">
      <c r="A109" s="169">
        <f t="shared" si="29"/>
        <v>80</v>
      </c>
      <c r="B109" s="44" t="s">
        <v>76</v>
      </c>
      <c r="C109" s="45" t="s">
        <v>153</v>
      </c>
      <c r="D109" s="47" t="s">
        <v>131</v>
      </c>
      <c r="E109" s="159" t="s">
        <v>25</v>
      </c>
      <c r="F109" s="118">
        <v>15000</v>
      </c>
      <c r="G109" s="48">
        <v>0</v>
      </c>
      <c r="H109" s="48">
        <v>25</v>
      </c>
      <c r="I109" s="49">
        <f t="shared" si="24"/>
        <v>430.5</v>
      </c>
      <c r="J109" s="42">
        <f t="shared" si="25"/>
        <v>1065</v>
      </c>
      <c r="K109" s="50">
        <f t="shared" si="26"/>
        <v>165.00000000000003</v>
      </c>
      <c r="L109" s="42">
        <v>456</v>
      </c>
      <c r="M109" s="51">
        <f t="shared" si="27"/>
        <v>1063.5</v>
      </c>
      <c r="N109" s="51">
        <v>0</v>
      </c>
      <c r="O109" s="11">
        <f t="shared" si="21"/>
        <v>3180</v>
      </c>
      <c r="P109" s="52">
        <f t="shared" si="28"/>
        <v>886.5</v>
      </c>
      <c r="Q109" s="11">
        <f t="shared" si="22"/>
        <v>2293.5</v>
      </c>
      <c r="R109" s="41">
        <f t="shared" si="15"/>
        <v>14088.5</v>
      </c>
      <c r="S109" s="53">
        <v>111</v>
      </c>
    </row>
    <row r="110" spans="1:19" s="5" customFormat="1" ht="51" customHeight="1" thickBot="1" x14ac:dyDescent="0.25">
      <c r="A110" s="175">
        <f t="shared" si="29"/>
        <v>81</v>
      </c>
      <c r="B110" s="128" t="s">
        <v>77</v>
      </c>
      <c r="C110" s="129" t="s">
        <v>153</v>
      </c>
      <c r="D110" s="130" t="s">
        <v>131</v>
      </c>
      <c r="E110" s="160" t="s">
        <v>25</v>
      </c>
      <c r="F110" s="140">
        <v>15000</v>
      </c>
      <c r="G110" s="149">
        <v>0</v>
      </c>
      <c r="H110" s="149">
        <v>25</v>
      </c>
      <c r="I110" s="150">
        <f t="shared" si="24"/>
        <v>430.5</v>
      </c>
      <c r="J110" s="151">
        <f t="shared" si="25"/>
        <v>1065</v>
      </c>
      <c r="K110" s="131">
        <f t="shared" si="26"/>
        <v>165.00000000000003</v>
      </c>
      <c r="L110" s="151">
        <v>456</v>
      </c>
      <c r="M110" s="132">
        <f t="shared" si="27"/>
        <v>1063.5</v>
      </c>
      <c r="N110" s="132">
        <v>1031.6199999999999</v>
      </c>
      <c r="O110" s="133">
        <f t="shared" si="21"/>
        <v>4211.62</v>
      </c>
      <c r="P110" s="134">
        <f t="shared" si="28"/>
        <v>886.5</v>
      </c>
      <c r="Q110" s="133">
        <f t="shared" si="22"/>
        <v>2293.5</v>
      </c>
      <c r="R110" s="135">
        <f t="shared" si="15"/>
        <v>13056.880000000001</v>
      </c>
      <c r="S110" s="176">
        <v>111</v>
      </c>
    </row>
    <row r="111" spans="1:19" s="5" customFormat="1" ht="51" customHeight="1" x14ac:dyDescent="0.2">
      <c r="A111" s="259" t="s">
        <v>160</v>
      </c>
      <c r="B111" s="260"/>
      <c r="C111" s="260"/>
      <c r="D111" s="260"/>
      <c r="E111" s="261"/>
      <c r="F111" s="121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7"/>
      <c r="S111" s="117"/>
    </row>
    <row r="112" spans="1:19" s="5" customFormat="1" ht="51" customHeight="1" x14ac:dyDescent="0.2">
      <c r="A112" s="138">
        <f>+A110+1</f>
        <v>82</v>
      </c>
      <c r="B112" s="44" t="s">
        <v>92</v>
      </c>
      <c r="C112" s="45" t="s">
        <v>160</v>
      </c>
      <c r="D112" s="47" t="s">
        <v>166</v>
      </c>
      <c r="E112" s="159" t="s">
        <v>25</v>
      </c>
      <c r="F112" s="157">
        <v>95436.4</v>
      </c>
      <c r="G112" s="49">
        <v>11031.9</v>
      </c>
      <c r="H112" s="49">
        <v>25</v>
      </c>
      <c r="I112" s="49">
        <f>+F112*2.87%</f>
        <v>2739.02468</v>
      </c>
      <c r="J112" s="49">
        <f>+F112*7.1%</f>
        <v>6775.9843999999994</v>
      </c>
      <c r="K112" s="50">
        <f>44548*1.1%</f>
        <v>490.02800000000008</v>
      </c>
      <c r="L112" s="49">
        <v>2901.27</v>
      </c>
      <c r="M112" s="49">
        <f>+F112*7.09%</f>
        <v>6766.4407600000004</v>
      </c>
      <c r="N112" s="49">
        <v>0</v>
      </c>
      <c r="O112" s="11">
        <f t="shared" si="21"/>
        <v>19672.74784</v>
      </c>
      <c r="P112" s="49">
        <f>+I112+L112</f>
        <v>5640.29468</v>
      </c>
      <c r="Q112" s="11">
        <f t="shared" si="22"/>
        <v>14032.453160000001</v>
      </c>
      <c r="R112" s="41">
        <f t="shared" si="15"/>
        <v>78739.205319999994</v>
      </c>
      <c r="S112" s="192">
        <v>111</v>
      </c>
    </row>
    <row r="113" spans="1:23" s="5" customFormat="1" ht="51" customHeight="1" x14ac:dyDescent="0.2">
      <c r="A113" s="138">
        <f>+A112+1</f>
        <v>83</v>
      </c>
      <c r="B113" s="44" t="s">
        <v>50</v>
      </c>
      <c r="C113" s="45" t="s">
        <v>160</v>
      </c>
      <c r="D113" s="47" t="s">
        <v>124</v>
      </c>
      <c r="E113" s="159" t="s">
        <v>25</v>
      </c>
      <c r="F113" s="157">
        <v>40671.82</v>
      </c>
      <c r="G113" s="49">
        <v>537.47</v>
      </c>
      <c r="H113" s="49">
        <v>25</v>
      </c>
      <c r="I113" s="49">
        <f>+F113*2.87%</f>
        <v>1167.281234</v>
      </c>
      <c r="J113" s="49">
        <f>+F113*7.1%</f>
        <v>2887.6992199999995</v>
      </c>
      <c r="K113" s="84">
        <f>+F113*1.1%</f>
        <v>447.39002000000005</v>
      </c>
      <c r="L113" s="49">
        <v>1236.42</v>
      </c>
      <c r="M113" s="49">
        <f>+F113*7.09%</f>
        <v>2883.6320380000002</v>
      </c>
      <c r="N113" s="49">
        <v>0</v>
      </c>
      <c r="O113" s="11">
        <f t="shared" si="21"/>
        <v>8622.4225119999992</v>
      </c>
      <c r="P113" s="49">
        <f>+I113+L113</f>
        <v>2403.7012340000001</v>
      </c>
      <c r="Q113" s="11">
        <f t="shared" si="22"/>
        <v>6218.7212779999991</v>
      </c>
      <c r="R113" s="41">
        <f t="shared" si="15"/>
        <v>37705.648765999998</v>
      </c>
      <c r="S113" s="192">
        <v>111</v>
      </c>
    </row>
    <row r="114" spans="1:23" s="5" customFormat="1" ht="51" customHeight="1" x14ac:dyDescent="0.2">
      <c r="A114" s="138">
        <f t="shared" ref="A114:A115" si="30">+A113+1</f>
        <v>84</v>
      </c>
      <c r="B114" s="44" t="s">
        <v>79</v>
      </c>
      <c r="C114" s="45" t="s">
        <v>160</v>
      </c>
      <c r="D114" s="47" t="s">
        <v>132</v>
      </c>
      <c r="E114" s="159" t="s">
        <v>25</v>
      </c>
      <c r="F114" s="157">
        <v>30000</v>
      </c>
      <c r="G114" s="49">
        <v>0</v>
      </c>
      <c r="H114" s="49">
        <v>25</v>
      </c>
      <c r="I114" s="49">
        <f>+F114*2.87%</f>
        <v>861</v>
      </c>
      <c r="J114" s="49">
        <f>+F114*7.1%</f>
        <v>2130</v>
      </c>
      <c r="K114" s="84">
        <f>+F114*1.1%</f>
        <v>330.00000000000006</v>
      </c>
      <c r="L114" s="49">
        <v>912</v>
      </c>
      <c r="M114" s="49">
        <f>+F114*7.09%</f>
        <v>2127</v>
      </c>
      <c r="N114" s="49">
        <v>0</v>
      </c>
      <c r="O114" s="11">
        <f t="shared" si="21"/>
        <v>6360</v>
      </c>
      <c r="P114" s="49">
        <f>+I114+L114</f>
        <v>1773</v>
      </c>
      <c r="Q114" s="11">
        <f t="shared" si="22"/>
        <v>4587</v>
      </c>
      <c r="R114" s="41">
        <f t="shared" si="15"/>
        <v>28202</v>
      </c>
      <c r="S114" s="192">
        <v>111</v>
      </c>
    </row>
    <row r="115" spans="1:23" s="5" customFormat="1" ht="51" customHeight="1" thickBot="1" x14ac:dyDescent="0.25">
      <c r="A115" s="139">
        <f t="shared" si="30"/>
        <v>85</v>
      </c>
      <c r="B115" s="128" t="s">
        <v>90</v>
      </c>
      <c r="C115" s="129" t="s">
        <v>160</v>
      </c>
      <c r="D115" s="130" t="s">
        <v>124</v>
      </c>
      <c r="E115" s="160" t="s">
        <v>25</v>
      </c>
      <c r="F115" s="140">
        <v>25000</v>
      </c>
      <c r="G115" s="150">
        <v>0</v>
      </c>
      <c r="H115" s="150">
        <v>25</v>
      </c>
      <c r="I115" s="150">
        <f>+F115*2.87%</f>
        <v>717.5</v>
      </c>
      <c r="J115" s="150">
        <f>+F115*7.1%</f>
        <v>1774.9999999999998</v>
      </c>
      <c r="K115" s="131">
        <f>+F115*1.1%</f>
        <v>275</v>
      </c>
      <c r="L115" s="150">
        <v>760</v>
      </c>
      <c r="M115" s="150">
        <f>+F115*7.09%</f>
        <v>1772.5000000000002</v>
      </c>
      <c r="N115" s="150">
        <v>0</v>
      </c>
      <c r="O115" s="133">
        <f t="shared" si="21"/>
        <v>5300</v>
      </c>
      <c r="P115" s="150">
        <f>+I115+L115</f>
        <v>1477.5</v>
      </c>
      <c r="Q115" s="133">
        <f t="shared" si="22"/>
        <v>3822.5</v>
      </c>
      <c r="R115" s="135">
        <f t="shared" si="15"/>
        <v>23497.5</v>
      </c>
      <c r="S115" s="193">
        <v>111</v>
      </c>
    </row>
    <row r="116" spans="1:23" s="5" customFormat="1" ht="35.1" customHeight="1" thickBot="1" x14ac:dyDescent="0.25">
      <c r="A116" s="86"/>
      <c r="B116" s="187" t="s">
        <v>22</v>
      </c>
      <c r="C116" s="88"/>
      <c r="D116" s="88"/>
      <c r="E116" s="170"/>
      <c r="F116" s="188">
        <f>SUM(F15:$F$115)</f>
        <v>4796702.5900000008</v>
      </c>
      <c r="G116" s="189">
        <f>SUM(G15:$G$115)</f>
        <v>402268</v>
      </c>
      <c r="H116" s="190">
        <f>SUM(H15:$H$115)</f>
        <v>2100</v>
      </c>
      <c r="I116" s="189">
        <f>SUM(I15:$I$115)</f>
        <v>137665.36433299995</v>
      </c>
      <c r="J116" s="189">
        <f>SUM(J15:$J$115)</f>
        <v>340565.88388999994</v>
      </c>
      <c r="K116" s="189">
        <f>SUM(K15:$K$115)</f>
        <v>33448.125039999977</v>
      </c>
      <c r="L116" s="189">
        <f>SUM(L15:$L$115)</f>
        <v>137125.54</v>
      </c>
      <c r="M116" s="189">
        <f>SUM(M15:$M$115)</f>
        <v>316255.17304799997</v>
      </c>
      <c r="N116" s="189">
        <f>SUM(N15:$N$115)</f>
        <v>26621.639999999992</v>
      </c>
      <c r="O116" s="189">
        <f>SUM(O15:$O$115)</f>
        <v>988025.72631099995</v>
      </c>
      <c r="P116" s="189">
        <f>SUM(P15:$P$115)</f>
        <v>274790.90433299995</v>
      </c>
      <c r="Q116" s="189">
        <f t="shared" si="22"/>
        <v>690269.18197799986</v>
      </c>
      <c r="R116" s="190">
        <f>SUM(R15:$R$115)</f>
        <v>4090922.0456669987</v>
      </c>
      <c r="S116" s="191"/>
      <c r="T116" s="6"/>
    </row>
    <row r="117" spans="1:23" ht="24" customHeight="1" x14ac:dyDescent="0.2">
      <c r="A117" s="3" t="s">
        <v>5</v>
      </c>
      <c r="B117" s="4"/>
      <c r="C117" s="4"/>
      <c r="D117" s="4"/>
      <c r="E117" s="13"/>
      <c r="F117" s="4"/>
      <c r="G117" s="124"/>
      <c r="H117" s="32"/>
      <c r="I117" s="33"/>
      <c r="J117" s="33"/>
      <c r="K117" s="29"/>
      <c r="L117" s="33"/>
      <c r="M117" s="33"/>
      <c r="N117" s="29"/>
      <c r="O117" s="7"/>
      <c r="P117" s="7"/>
      <c r="Q117" s="7"/>
      <c r="R117" s="7"/>
      <c r="S117" s="7"/>
      <c r="U117" s="10"/>
      <c r="W117" s="10"/>
    </row>
    <row r="118" spans="1:23" ht="24" customHeight="1" x14ac:dyDescent="0.2">
      <c r="A118" s="4" t="s">
        <v>17</v>
      </c>
      <c r="B118" s="4"/>
      <c r="C118" s="4"/>
      <c r="D118" s="4"/>
      <c r="E118" s="13"/>
      <c r="F118" s="7"/>
      <c r="G118" s="7"/>
      <c r="H118" s="34"/>
      <c r="I118" s="33"/>
      <c r="J118" s="33"/>
      <c r="K118" s="33"/>
      <c r="L118" s="33"/>
      <c r="M118" s="33"/>
      <c r="N118" s="33"/>
      <c r="O118" s="7"/>
      <c r="P118" s="7"/>
      <c r="Q118" s="7"/>
      <c r="R118" s="7"/>
      <c r="S118" s="7"/>
    </row>
    <row r="119" spans="1:23" ht="24" customHeight="1" x14ac:dyDescent="0.2">
      <c r="A119" s="8" t="s">
        <v>29</v>
      </c>
      <c r="B119" s="4"/>
      <c r="C119" s="4"/>
      <c r="D119" s="4"/>
      <c r="E119" s="13"/>
      <c r="F119" s="7"/>
      <c r="G119" s="7"/>
      <c r="H119" s="34"/>
      <c r="I119" s="33"/>
      <c r="J119" s="33"/>
      <c r="K119" s="33"/>
      <c r="L119" s="33"/>
      <c r="M119" s="33"/>
      <c r="N119" s="33"/>
      <c r="O119" s="7"/>
      <c r="P119" s="7"/>
      <c r="Q119" s="9"/>
      <c r="R119" s="7"/>
      <c r="S119" s="7"/>
    </row>
    <row r="120" spans="1:23" ht="24" customHeight="1" x14ac:dyDescent="0.2">
      <c r="A120" s="8" t="s">
        <v>30</v>
      </c>
      <c r="B120" s="4"/>
      <c r="C120" s="4"/>
      <c r="D120" s="4"/>
      <c r="E120" s="13"/>
      <c r="F120" s="7"/>
      <c r="G120" s="7"/>
      <c r="H120" s="34"/>
      <c r="I120" s="33"/>
      <c r="J120" s="33"/>
      <c r="K120" s="33"/>
      <c r="L120" s="33"/>
      <c r="M120" s="33"/>
      <c r="N120" s="33"/>
      <c r="O120" s="7"/>
      <c r="P120" s="7"/>
      <c r="Q120" s="7"/>
      <c r="R120" s="7"/>
      <c r="S120" s="7"/>
    </row>
    <row r="121" spans="1:23" ht="24" customHeight="1" x14ac:dyDescent="0.2">
      <c r="A121" s="8" t="s">
        <v>31</v>
      </c>
      <c r="B121" s="4"/>
      <c r="C121" s="4"/>
      <c r="D121" s="4"/>
      <c r="E121" s="13"/>
      <c r="F121" s="7"/>
      <c r="G121" s="7"/>
      <c r="H121" s="34"/>
      <c r="I121" s="33"/>
      <c r="J121" s="33"/>
      <c r="K121" s="33"/>
      <c r="L121" s="33"/>
      <c r="M121" s="33"/>
      <c r="N121" s="33"/>
      <c r="O121" s="7"/>
      <c r="P121" s="7"/>
      <c r="Q121" s="7"/>
      <c r="R121" s="7"/>
      <c r="S121" s="7"/>
    </row>
    <row r="122" spans="1:23" ht="24" customHeight="1" x14ac:dyDescent="0.2">
      <c r="A122" s="8" t="s">
        <v>32</v>
      </c>
      <c r="B122" s="4"/>
      <c r="C122" s="4"/>
      <c r="D122" s="4"/>
      <c r="E122" s="13"/>
      <c r="F122" s="4"/>
      <c r="G122" s="4"/>
      <c r="H122" s="32"/>
      <c r="I122" s="33"/>
      <c r="J122" s="33"/>
      <c r="K122" s="29"/>
      <c r="L122" s="33"/>
      <c r="M122" s="33"/>
      <c r="N122" s="33"/>
      <c r="O122" s="7"/>
      <c r="P122" s="7"/>
      <c r="Q122" s="7"/>
      <c r="R122" s="7"/>
      <c r="S122" s="7"/>
    </row>
    <row r="123" spans="1:23" ht="24" customHeight="1" x14ac:dyDescent="0.2">
      <c r="A123" s="4" t="s">
        <v>24</v>
      </c>
      <c r="B123" s="4"/>
      <c r="C123" s="4"/>
      <c r="D123" s="4"/>
      <c r="E123" s="13"/>
      <c r="F123" s="4"/>
      <c r="G123" s="7"/>
      <c r="H123" s="32"/>
      <c r="I123" s="33"/>
      <c r="J123" s="33"/>
      <c r="K123" s="29"/>
      <c r="L123" s="33"/>
      <c r="M123" s="33"/>
      <c r="N123" s="33"/>
      <c r="O123" s="7"/>
      <c r="P123" s="7"/>
      <c r="Q123" s="7"/>
      <c r="R123" s="7"/>
      <c r="S123" s="7"/>
    </row>
    <row r="124" spans="1:23" ht="24" customHeight="1" x14ac:dyDescent="0.2">
      <c r="A124" s="4" t="s">
        <v>23</v>
      </c>
      <c r="B124" s="4"/>
      <c r="C124" s="4"/>
      <c r="D124" s="4"/>
      <c r="E124" s="13"/>
      <c r="F124" s="7"/>
      <c r="G124" s="4"/>
      <c r="H124" s="32"/>
      <c r="I124" s="33"/>
      <c r="J124" s="33"/>
      <c r="K124" s="29"/>
      <c r="L124" s="33"/>
      <c r="M124" s="33"/>
      <c r="N124" s="33"/>
      <c r="O124" s="7"/>
      <c r="P124" s="7"/>
      <c r="Q124" s="7"/>
      <c r="R124" s="7"/>
      <c r="S124" s="7"/>
    </row>
    <row r="125" spans="1:23" ht="24" customHeight="1" x14ac:dyDescent="0.2">
      <c r="A125" s="4"/>
      <c r="B125" s="4"/>
      <c r="C125" s="4"/>
      <c r="D125" s="4"/>
      <c r="E125" s="13"/>
      <c r="F125" s="7"/>
      <c r="G125" s="4"/>
      <c r="H125" s="32"/>
      <c r="I125" s="33"/>
      <c r="J125" s="33"/>
      <c r="K125" s="29"/>
      <c r="L125" s="33"/>
      <c r="M125" s="33"/>
      <c r="N125" s="33"/>
      <c r="O125" s="7"/>
      <c r="P125" s="7"/>
      <c r="Q125" s="7"/>
      <c r="R125" s="7"/>
      <c r="S125" s="7"/>
    </row>
    <row r="126" spans="1:23" ht="24" customHeight="1" x14ac:dyDescent="0.2">
      <c r="A126" s="8" t="s">
        <v>33</v>
      </c>
      <c r="B126" s="4"/>
      <c r="C126" s="4"/>
      <c r="D126" s="4"/>
      <c r="E126" s="14"/>
      <c r="F126" s="122"/>
      <c r="G126" s="122"/>
      <c r="H126" s="32"/>
      <c r="I126" s="33"/>
      <c r="J126" s="33"/>
      <c r="K126" s="29"/>
      <c r="L126" s="33"/>
      <c r="M126" s="33"/>
      <c r="N126" s="33"/>
      <c r="O126" s="7"/>
      <c r="P126" s="7"/>
      <c r="Q126" s="7"/>
      <c r="R126" s="7"/>
      <c r="S126" s="7"/>
    </row>
    <row r="127" spans="1:23" ht="18.75" x14ac:dyDescent="0.2">
      <c r="A127" s="8"/>
      <c r="B127" s="4"/>
      <c r="C127" s="4"/>
      <c r="D127" s="4"/>
      <c r="E127" s="14"/>
      <c r="F127" s="123"/>
      <c r="G127" s="4"/>
      <c r="H127" s="32"/>
      <c r="I127" s="33"/>
      <c r="J127" s="33"/>
      <c r="K127" s="29"/>
      <c r="L127" s="33"/>
      <c r="M127" s="33"/>
      <c r="N127" s="33"/>
      <c r="O127" s="7"/>
      <c r="P127" s="7"/>
      <c r="Q127" s="7"/>
      <c r="R127" s="7"/>
      <c r="S127" s="7"/>
    </row>
    <row r="128" spans="1:23" s="15" customFormat="1" ht="45" customHeight="1" x14ac:dyDescent="0.25">
      <c r="B128" s="289" t="s">
        <v>169</v>
      </c>
      <c r="C128" s="289"/>
      <c r="D128" s="289"/>
      <c r="E128" s="289"/>
      <c r="F128" s="289"/>
      <c r="G128" s="289"/>
      <c r="H128" s="289"/>
      <c r="I128" s="289"/>
      <c r="J128" s="289"/>
      <c r="K128" s="289"/>
      <c r="L128" s="289"/>
      <c r="M128" s="289"/>
      <c r="N128" s="289"/>
      <c r="O128" s="289"/>
    </row>
    <row r="129" spans="1:15" s="15" customFormat="1" ht="61.5" customHeight="1" x14ac:dyDescent="0.35">
      <c r="B129" s="95" t="s">
        <v>174</v>
      </c>
      <c r="C129" s="96"/>
      <c r="D129" s="16"/>
      <c r="E129" s="16"/>
      <c r="F129" s="17"/>
      <c r="G129" s="17"/>
      <c r="H129" s="98" t="s">
        <v>179</v>
      </c>
      <c r="I129" s="36"/>
      <c r="J129" s="36"/>
      <c r="K129" s="36"/>
      <c r="L129" s="36"/>
      <c r="M129" s="36"/>
      <c r="N129" s="36"/>
      <c r="O129" s="17"/>
    </row>
    <row r="130" spans="1:15" s="1" customFormat="1" ht="36" customHeight="1" x14ac:dyDescent="0.35">
      <c r="B130" s="95"/>
      <c r="C130" s="96"/>
      <c r="D130" s="97"/>
      <c r="E130" s="95" t="s">
        <v>178</v>
      </c>
      <c r="I130" s="290"/>
      <c r="J130" s="37"/>
      <c r="K130" s="37"/>
      <c r="O130" s="37"/>
    </row>
    <row r="131" spans="1:15" s="1" customFormat="1" ht="36" customHeight="1" x14ac:dyDescent="0.35">
      <c r="B131" s="100" t="s">
        <v>192</v>
      </c>
      <c r="C131" s="101"/>
      <c r="D131" s="97"/>
      <c r="E131" s="95"/>
      <c r="H131" s="292" t="s">
        <v>181</v>
      </c>
      <c r="I131" s="292"/>
      <c r="J131" s="292"/>
    </row>
    <row r="132" spans="1:15" s="1" customFormat="1" ht="36" customHeight="1" x14ac:dyDescent="0.35">
      <c r="B132" s="102" t="s">
        <v>193</v>
      </c>
      <c r="C132" s="99"/>
      <c r="D132" s="98"/>
      <c r="E132" s="100" t="s">
        <v>180</v>
      </c>
      <c r="H132" s="291" t="s">
        <v>183</v>
      </c>
      <c r="I132" s="290"/>
    </row>
    <row r="133" spans="1:15" s="1" customFormat="1" ht="36" customHeight="1" x14ac:dyDescent="0.35">
      <c r="C133" s="103" t="s">
        <v>177</v>
      </c>
      <c r="D133" s="103"/>
      <c r="E133" s="104" t="s">
        <v>182</v>
      </c>
    </row>
    <row r="134" spans="1:15" s="1" customFormat="1" ht="36" customHeight="1" x14ac:dyDescent="0.45">
      <c r="A134" s="19"/>
      <c r="B134" s="22"/>
      <c r="C134" s="22"/>
      <c r="D134" s="22"/>
      <c r="F134" s="22"/>
      <c r="G134"/>
      <c r="H134" s="37"/>
      <c r="O134"/>
    </row>
    <row r="135" spans="1:15" ht="27.75" x14ac:dyDescent="0.45">
      <c r="A135" s="19"/>
      <c r="B135" s="22"/>
      <c r="C135" s="22"/>
      <c r="D135" s="22"/>
      <c r="E135" s="2"/>
      <c r="F135" s="18"/>
      <c r="H135" s="39"/>
      <c r="I135" s="1"/>
      <c r="J135" s="1"/>
      <c r="K135" s="1"/>
      <c r="L135" s="1"/>
      <c r="M135" s="1"/>
      <c r="N135" s="1"/>
    </row>
    <row r="136" spans="1:15" ht="27.75" x14ac:dyDescent="0.45">
      <c r="A136" s="19"/>
      <c r="B136" s="24"/>
      <c r="C136" s="22"/>
      <c r="D136" s="22"/>
      <c r="E136" s="23"/>
      <c r="F136" s="23"/>
      <c r="H136" s="39"/>
      <c r="I136" s="1"/>
      <c r="J136" s="1"/>
      <c r="K136" s="1"/>
      <c r="L136" s="1"/>
      <c r="M136" s="1"/>
      <c r="N136" s="1"/>
    </row>
    <row r="137" spans="1:15" ht="27.75" x14ac:dyDescent="0.45">
      <c r="C137" s="22"/>
      <c r="D137" s="22"/>
      <c r="E137" s="2"/>
      <c r="F137" s="21"/>
      <c r="H137" s="39"/>
      <c r="I137" s="1"/>
      <c r="J137" s="1"/>
      <c r="K137" s="1"/>
      <c r="L137" s="1"/>
      <c r="M137" s="1"/>
      <c r="N137" s="1"/>
    </row>
    <row r="138" spans="1:15" ht="27.75" x14ac:dyDescent="0.45">
      <c r="C138" s="22"/>
      <c r="D138" s="22"/>
      <c r="E138" s="21"/>
      <c r="F138" s="21"/>
      <c r="H138" s="39"/>
      <c r="I138" s="1"/>
      <c r="J138" s="1"/>
      <c r="K138" s="1"/>
      <c r="L138" s="1"/>
      <c r="M138" s="1"/>
      <c r="N138" s="1"/>
    </row>
    <row r="139" spans="1:15" ht="27.75" x14ac:dyDescent="0.45">
      <c r="C139" s="22"/>
      <c r="D139" s="22"/>
      <c r="E139" s="21"/>
      <c r="F139" s="21"/>
      <c r="H139" s="39"/>
      <c r="I139" s="1"/>
      <c r="J139" s="1"/>
      <c r="K139" s="1"/>
      <c r="L139" s="1"/>
      <c r="M139" s="1"/>
      <c r="N139" s="1"/>
    </row>
    <row r="140" spans="1:15" ht="27.75" x14ac:dyDescent="0.45">
      <c r="C140" s="22"/>
      <c r="D140" s="22"/>
      <c r="E140" s="21"/>
      <c r="F140" s="105"/>
      <c r="H140" s="39"/>
      <c r="I140" s="1"/>
      <c r="J140" s="1"/>
      <c r="K140" s="1"/>
      <c r="L140" s="1"/>
      <c r="M140" s="1"/>
      <c r="N140" s="1"/>
    </row>
    <row r="141" spans="1:15" ht="27.75" x14ac:dyDescent="0.45">
      <c r="C141" s="22"/>
      <c r="D141" s="22"/>
      <c r="E141" s="94"/>
      <c r="F141" s="106"/>
      <c r="H141" s="39"/>
      <c r="I141" s="1"/>
      <c r="J141" s="1"/>
      <c r="K141" s="1"/>
      <c r="L141" s="1"/>
      <c r="M141" s="1"/>
      <c r="N141" s="1"/>
    </row>
    <row r="142" spans="1:15" ht="27.75" x14ac:dyDescent="0.45">
      <c r="C142" s="18"/>
      <c r="D142" s="18"/>
      <c r="E142" s="2"/>
      <c r="F142" s="107"/>
      <c r="G142" s="108"/>
      <c r="H142" s="39"/>
      <c r="I142" s="39"/>
      <c r="J142" s="39"/>
      <c r="K142" s="39"/>
      <c r="L142" s="39"/>
      <c r="M142" s="39"/>
      <c r="N142" s="39"/>
      <c r="O142" s="39"/>
    </row>
    <row r="143" spans="1:15" ht="27.75" x14ac:dyDescent="0.45">
      <c r="A143" s="22"/>
      <c r="B143" s="234"/>
      <c r="C143" s="234"/>
      <c r="D143" s="234"/>
      <c r="E143" s="234"/>
      <c r="F143" s="94"/>
      <c r="H143" s="39"/>
      <c r="I143" s="39"/>
      <c r="J143" s="39"/>
      <c r="K143" s="39"/>
      <c r="L143" s="39"/>
      <c r="M143" s="39"/>
      <c r="N143" s="39"/>
      <c r="O143" s="39"/>
    </row>
    <row r="144" spans="1:15" x14ac:dyDescent="0.2">
      <c r="A144" s="27" t="s">
        <v>184</v>
      </c>
      <c r="B144" s="27"/>
      <c r="C144" s="27"/>
      <c r="D144" s="27"/>
      <c r="E144" s="27"/>
      <c r="F144" s="27"/>
      <c r="H144" s="39"/>
      <c r="I144" s="40"/>
      <c r="J144" s="40"/>
      <c r="K144" s="40"/>
      <c r="L144" s="40"/>
      <c r="M144" s="40"/>
      <c r="N144" s="40"/>
    </row>
  </sheetData>
  <autoFilter ref="A11:S128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</autoFilter>
  <mergeCells count="75">
    <mergeCell ref="BY7:CQ7"/>
    <mergeCell ref="A6:S6"/>
    <mergeCell ref="A7:S7"/>
    <mergeCell ref="T7:AL7"/>
    <mergeCell ref="AM7:BE7"/>
    <mergeCell ref="BF7:BX7"/>
    <mergeCell ref="HB7:HT7"/>
    <mergeCell ref="HU7:IM7"/>
    <mergeCell ref="IN7:IV7"/>
    <mergeCell ref="A9:S9"/>
    <mergeCell ref="T9:AL9"/>
    <mergeCell ref="AM9:BE9"/>
    <mergeCell ref="BF9:BX9"/>
    <mergeCell ref="BY9:CQ9"/>
    <mergeCell ref="CR9:DJ9"/>
    <mergeCell ref="DK9:EC9"/>
    <mergeCell ref="CR7:DJ7"/>
    <mergeCell ref="DK7:EC7"/>
    <mergeCell ref="ED7:EV7"/>
    <mergeCell ref="EW7:FO7"/>
    <mergeCell ref="FP7:GH7"/>
    <mergeCell ref="GI7:HA7"/>
    <mergeCell ref="IN9:IV9"/>
    <mergeCell ref="A11:A13"/>
    <mergeCell ref="B11:B13"/>
    <mergeCell ref="C11:C13"/>
    <mergeCell ref="D11:D13"/>
    <mergeCell ref="E11:E13"/>
    <mergeCell ref="F11:F13"/>
    <mergeCell ref="G11:G13"/>
    <mergeCell ref="H11:H13"/>
    <mergeCell ref="I11:O11"/>
    <mergeCell ref="ED9:EV9"/>
    <mergeCell ref="EW9:FO9"/>
    <mergeCell ref="FP9:GH9"/>
    <mergeCell ref="GI9:HA9"/>
    <mergeCell ref="HB9:HT9"/>
    <mergeCell ref="HU9:IM9"/>
    <mergeCell ref="A14:E14"/>
    <mergeCell ref="A20:E20"/>
    <mergeCell ref="A31:E31"/>
    <mergeCell ref="P31:S31"/>
    <mergeCell ref="P11:Q11"/>
    <mergeCell ref="R11:R13"/>
    <mergeCell ref="S11:S13"/>
    <mergeCell ref="I12:J12"/>
    <mergeCell ref="K12:K13"/>
    <mergeCell ref="L12:M12"/>
    <mergeCell ref="N12:N13"/>
    <mergeCell ref="O12:O13"/>
    <mergeCell ref="P12:P13"/>
    <mergeCell ref="Q12:Q13"/>
    <mergeCell ref="A36:E36"/>
    <mergeCell ref="P36:S36"/>
    <mergeCell ref="A44:E44"/>
    <mergeCell ref="A50:E50"/>
    <mergeCell ref="A56:E56"/>
    <mergeCell ref="A60:E60"/>
    <mergeCell ref="A63:E63"/>
    <mergeCell ref="A66:E66"/>
    <mergeCell ref="A73:E73"/>
    <mergeCell ref="A76:E76"/>
    <mergeCell ref="P76:S76"/>
    <mergeCell ref="A79:E79"/>
    <mergeCell ref="P79:S79"/>
    <mergeCell ref="A84:E84"/>
    <mergeCell ref="P84:S84"/>
    <mergeCell ref="A111:E111"/>
    <mergeCell ref="B143:E143"/>
    <mergeCell ref="A87:E87"/>
    <mergeCell ref="P87:S87"/>
    <mergeCell ref="A98:E98"/>
    <mergeCell ref="P98:S98"/>
    <mergeCell ref="B128:O128"/>
    <mergeCell ref="H131:J131"/>
  </mergeCells>
  <printOptions horizontalCentered="1"/>
  <pageMargins left="0.15748031496062992" right="0.15748031496062992" top="0.35433070866141736" bottom="0.35433070866141736" header="0" footer="0"/>
  <pageSetup scale="10" fitToHeight="0" orientation="portrait" r:id="rId1"/>
  <headerFooter alignWithMargins="0">
    <oddFooter>&amp;C&amp;"Arial,Negrita"Pag. &amp;P - 5</oddFooter>
  </headerFooter>
  <colBreaks count="1" manualBreakCount="1">
    <brk id="1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Emp Fijos </vt:lpstr>
      <vt:lpstr>Nomina Emp Fijos Noviembre</vt:lpstr>
      <vt:lpstr>'Nomina Emp Fijos '!Títulos_a_imprimir</vt:lpstr>
      <vt:lpstr>'Nomina Emp Fijos Noviembre'!Títulos_a_imprimir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yescano</cp:lastModifiedBy>
  <cp:lastPrinted>2017-11-23T15:23:13Z</cp:lastPrinted>
  <dcterms:created xsi:type="dcterms:W3CDTF">2006-07-11T17:39:34Z</dcterms:created>
  <dcterms:modified xsi:type="dcterms:W3CDTF">2017-12-07T18:34:01Z</dcterms:modified>
</cp:coreProperties>
</file>