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0"/>
  </bookViews>
  <sheets>
    <sheet name="Act. 1 Nomina Fijos" sheetId="1" r:id="rId1"/>
    <sheet name="Act. 2 Nomina Fijos" sheetId="2" r:id="rId2"/>
  </sheets>
  <definedNames>
    <definedName name="_xlnm.Print_Area" localSheetId="0">'Act. 1 Nomina Fijos'!$A$1:$Y$118</definedName>
    <definedName name="_xlnm.Print_Area" localSheetId="1">'Act. 2 Nomina Fijos'!$A$1:$Y$70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<sst xmlns="http://schemas.openxmlformats.org/spreadsheetml/2006/main" count="666" uniqueCount="278">
  <si>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</si>
  <si>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</si>
  <si>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</si>
  <si>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</si>
  <si>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</si>
  <si>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</si>
  <si>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</si>
  <si>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</si>
  <si>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</si>
  <si>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</si>
  <si>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</si>
  <si>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</si>
  <si>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</si>
  <si>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</si>
  <si>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</si>
  <si>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</si>
  <si>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</si>
  <si>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</si>
  <si>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</si>
  <si>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</si>
  <si>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</si>
  <si>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</si>
  <si>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</si>
  <si>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</si>
  <si>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</si>
  <si>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</si>
  <si>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</si>
  <si>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</si>
  <si>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</si>
  <si>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</si>
  <si>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</si>
  <si>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</si>
  <si>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</si>
  <si>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</si>
  <si>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</si>
  <si>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</si>
  <si>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</si>
  <si>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</si>
  <si>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</si>
  <si>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</si>
  <si>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</si>
  <si>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</si>
  <si>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</si>
  <si>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</si>
  <si>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</si>
  <si>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</si>
  <si>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</si>
  <si>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</si>
  <si>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</si>
  <si>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</si>
  <si>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</si>
  <si>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</si>
  <si>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</si>
  <si>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</si>
  <si>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</si>
  <si>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</si>
  <si>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</si>
  <si>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</si>
  <si>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ENC SENIOR PARA EL FORTALECIMINETO DE FARMACOS E INSUMOS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</si>
  <si>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</si>
  <si>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</si>
  <si>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</si>
  <si>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</si>
  <si>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</si>
  <si>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</si>
  <si>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</si>
  <si>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</si>
  <si>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</si>
  <si>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</si>
  <si>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</si>
  <si>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</si>
  <si>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ASP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</si>
  <si>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</si>
  <si>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</si>
  <si>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</si>
  <si>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</si>
  <si>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</si>
  <si>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</si>
  <si>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</si>
  <si>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</si>
  <si>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</si>
  <si>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</si>
  <si>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</si>
  <si>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</si>
  <si>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</si>
  <si>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</si>
  <si>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</si>
  <si>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</si>
  <si>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</si>
  <si>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</si>
  <si>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</si>
  <si>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</si>
  <si>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</si>
  <si>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</si>
  <si>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</si>
  <si>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</si>
  <si>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</si>
  <si>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</si>
  <si>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</si>
  <si>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</si>
  <si>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</si>
  <si>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</si>
  <si>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</si>
  <si>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</si>
  <si>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</si>
  <si>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</si>
  <si>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</si>
  <si>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</si>
  <si>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</si>
  <si>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</si>
  <si>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</si>
  <si>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</si>
  <si>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</si>
  <si>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</si>
  <si>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</si>
  <si>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</si>
  <si>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</si>
  <si>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</si>
  <si>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</si>
  <si>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</si>
  <si>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</si>
  <si>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</si>
  <si>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</si>
  <si>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</si>
  <si>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</si>
  <si>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</si>
  <si>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</si>
  <si>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</si>
  <si>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</si>
  <si>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</si>
  <si>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</si>
  <si>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</si>
  <si>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</si>
  <si>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</si>
  <si>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</si>
  <si>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</si>
  <si>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</si>
  <si>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</si>
  <si>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</si>
  <si>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</si>
  <si>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</si>
  <si>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</si>
  <si>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</si>
  <si>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</si>
  <si>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</si>
  <si>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</si>
  <si>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</si>
  <si>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</si>
  <si>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</si>
  <si>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</si>
  <si>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</si>
  <si>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</si>
  <si>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</si>
  <si>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</si>
  <si>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</si>
  <si>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</si>
  <si>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</si>
  <si>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</si>
  <si>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</si>
  <si>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</si>
  <si>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</si>
  <si>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</si>
  <si>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</si>
  <si>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</si>
  <si>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</si>
  <si>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</si>
  <si>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</si>
  <si>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</si>
  <si>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</si>
  <si>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</si>
  <si>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</si>
  <si>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</si>
  <si>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</si>
  <si>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</si>
  <si>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</si>
  <si>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</si>
  <si>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</si>
  <si>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</si>
  <si>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</si>
  <si>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</si>
  <si>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</si>
  <si>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</si>
  <si>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</si>
  <si>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</si>
  <si>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</si>
  <si>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</si>
  <si>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</si>
  <si>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</si>
  <si>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</si>
  <si>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</si>
  <si>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</si>
  <si>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</si>
  <si>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</si>
  <si>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</si>
  <si>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</si>
  <si>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</si>
  <si>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</si>
  <si>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</si>
  <si>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</si>
  <si>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</si>
  <si>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</si>
  <si>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</si>
  <si>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</si>
  <si>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</si>
  <si>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</si>
  <si>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</si>
  <si>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</si>
  <si>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</si>
  <si>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</si>
  <si>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</si>
  <si>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</si>
  <si>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</si>
  <si>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</si>
  <si>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</si>
  <si>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</si>
  <si>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</si>
  <si>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</si>
  <si>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</si>
  <si>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</si>
  <si>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</si>
  <si>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</si>
  <si>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</si>
  <si>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</si>
  <si>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</si>
  <si>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</si>
  <si>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</si>
  <si>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</si>
  <si>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</si>
  <si>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</si>
  <si>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</si>
  <si>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</si>
  <si>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</si>
  <si>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</si>
  <si>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</si>
  <si>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</si>
  <si>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</si>
  <si>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</si>
  <si>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</si>
  <si>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</si>
  <si>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</si>
  <si>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</si>
  <si>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</si>
  <si>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</si>
  <si>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</si>
  <si>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</si>
  <si>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</si>
  <si>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</si>
  <si>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</si>
  <si>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</si>
  <si>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</si>
  <si>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</si>
  <si>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</si>
  <si>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</si>
  <si>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</si>
  <si>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</si>
  <si>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</si>
  <si>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</si>
  <si>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</si>
  <si>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</si>
  <si>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</si>
  <si>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</si>
  <si>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</si>
  <si>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</si>
  <si>
    <t>LUISA MABELL DE OLEO MOTA</t>
  </si>
  <si>
    <t>YRIS ARAVELLIS CUSTODIO CARVAJAL</t>
  </si>
  <si>
    <t>MONITOR SEGUIMIENTO ESTRATEGICO A INDICADORES FINANC</t>
  </si>
  <si>
    <t xml:space="preserve">ENCARGADA SINION DE FORTALECIMIENTO EDUCATIVO </t>
  </si>
  <si>
    <t>ANALISTA DE PROCESOS  FINANCIEROS</t>
  </si>
  <si>
    <t>COORD FORTALECIMIENTO GESTION MOV SOCIA</t>
  </si>
  <si>
    <t>COORDINADORA DE  LA UNIDAD GEST FORTALEC SERV SALUD</t>
  </si>
  <si>
    <t>PERIODISTA Y LOCUTORA OFICIAL DEL CONAVIHSIDA</t>
  </si>
  <si>
    <t>OFICIAL SERV ICIOS LEGALES PARA ELABORACION DE CONTRATOS</t>
  </si>
  <si>
    <t>COORD DE COMUNICACION ESTRATEGICA Y PRE</t>
  </si>
  <si>
    <t>MONITOR SEGUIMIENTO ESTRATEGICO A INDICADORES PROG</t>
  </si>
  <si>
    <t>EZEQUIEL GUZMAN PERALTA</t>
  </si>
  <si>
    <t>LILIANA MARLENY MADRIGAL GUILLEN</t>
  </si>
  <si>
    <t>LUIS ENRIQUE CATANO MARTE</t>
  </si>
  <si>
    <t>PAGO SUELDO 000001  PERSONAL FIJO CORRESPONIENTE AL MES DE OCTUBRE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</si>
</sst>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3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3" fillId="0" borderId="0" xfId="49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9" fillId="0" borderId="0" xfId="0" applyNumberFormat="1" applyFont="1" applyFill="1" applyBorder="1" applyAlignment="1">
      <alignment vertical="center"/>
    </xf>
    <xf numFmtId="177" fontId="71" fillId="0" borderId="0" xfId="49" applyFont="1" applyBorder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/>
    </xf>
    <xf numFmtId="3" fontId="73" fillId="34" borderId="11" xfId="0" applyNumberFormat="1" applyFont="1" applyFill="1" applyBorder="1" applyAlignment="1">
      <alignment horizontal="center" vertical="center"/>
    </xf>
    <xf numFmtId="177" fontId="6" fillId="34" borderId="12" xfId="49" applyNumberFormat="1" applyFont="1" applyFill="1" applyBorder="1" applyAlignment="1">
      <alignment horizontal="center" vertical="center"/>
    </xf>
    <xf numFmtId="177" fontId="74" fillId="34" borderId="12" xfId="49" applyNumberFormat="1" applyFont="1" applyFill="1" applyBorder="1" applyAlignment="1">
      <alignment horizontal="center" vertical="center"/>
    </xf>
    <xf numFmtId="177" fontId="6" fillId="34" borderId="12" xfId="49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3" fontId="12" fillId="0" borderId="0" xfId="0" applyNumberFormat="1" applyFont="1" applyFill="1" applyAlignment="1">
      <alignment vertical="center"/>
    </xf>
    <xf numFmtId="177" fontId="7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76" fillId="35" borderId="13" xfId="49" applyFont="1" applyFill="1" applyBorder="1" applyAlignment="1">
      <alignment vertical="center"/>
    </xf>
    <xf numFmtId="177" fontId="6" fillId="36" borderId="13" xfId="49" applyFont="1" applyFill="1" applyBorder="1" applyAlignment="1">
      <alignment horizontal="center" vertical="center"/>
    </xf>
    <xf numFmtId="177" fontId="7" fillId="0" borderId="0" xfId="49" applyFont="1" applyBorder="1" applyAlignment="1">
      <alignment vertical="center"/>
    </xf>
    <xf numFmtId="177" fontId="73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16" fillId="0" borderId="0" xfId="49" applyFont="1" applyAlignment="1">
      <alignment vertical="center"/>
    </xf>
    <xf numFmtId="177" fontId="16" fillId="0" borderId="0" xfId="49" applyFont="1" applyBorder="1" applyAlignment="1">
      <alignment vertical="center"/>
    </xf>
    <xf numFmtId="177" fontId="5" fillId="0" borderId="0" xfId="49" applyFont="1" applyAlignment="1">
      <alignment vertical="center"/>
    </xf>
    <xf numFmtId="177" fontId="5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6" fillId="37" borderId="13" xfId="49" applyFont="1" applyFill="1" applyBorder="1" applyAlignment="1">
      <alignment horizontal="center" vertical="center"/>
    </xf>
    <xf numFmtId="177" fontId="6" fillId="37" borderId="13" xfId="49" applyFont="1" applyFill="1" applyBorder="1" applyAlignment="1">
      <alignment vertical="center"/>
    </xf>
    <xf numFmtId="177" fontId="15" fillId="36" borderId="13" xfId="49" applyFont="1" applyFill="1" applyBorder="1" applyAlignment="1">
      <alignment vertical="center"/>
    </xf>
    <xf numFmtId="177" fontId="4" fillId="0" borderId="0" xfId="49" applyFont="1" applyBorder="1" applyAlignment="1">
      <alignment horizontal="center" vertical="center"/>
    </xf>
    <xf numFmtId="0" fontId="4" fillId="0" borderId="14" xfId="49" applyNumberFormat="1" applyFont="1" applyBorder="1" applyAlignment="1">
      <alignment horizontal="center" vertical="center"/>
    </xf>
    <xf numFmtId="177" fontId="6" fillId="0" borderId="0" xfId="49" applyFont="1" applyFill="1" applyBorder="1" applyAlignment="1">
      <alignment vertical="center"/>
    </xf>
    <xf numFmtId="177" fontId="14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6" fillId="34" borderId="15" xfId="49" applyNumberFormat="1" applyFont="1" applyFill="1" applyBorder="1" applyAlignment="1">
      <alignment horizontal="right" vertical="center"/>
    </xf>
    <xf numFmtId="177" fontId="74" fillId="34" borderId="15" xfId="49" applyNumberFormat="1" applyFont="1" applyFill="1" applyBorder="1" applyAlignment="1">
      <alignment horizontal="right" vertical="center"/>
    </xf>
    <xf numFmtId="177" fontId="42" fillId="0" borderId="0" xfId="49" applyFont="1" applyBorder="1" applyAlignment="1">
      <alignment horizontal="left" vertical="center"/>
    </xf>
    <xf numFmtId="177" fontId="42" fillId="0" borderId="0" xfId="49" applyFont="1" applyBorder="1" applyAlignment="1">
      <alignment horizontal="right" vertical="center"/>
    </xf>
    <xf numFmtId="177" fontId="4" fillId="0" borderId="0" xfId="49" applyFont="1" applyFill="1" applyBorder="1" applyAlignment="1">
      <alignment horizontal="left" vertical="center"/>
    </xf>
    <xf numFmtId="177" fontId="77" fillId="0" borderId="0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177" fontId="78" fillId="0" borderId="13" xfId="49" applyFont="1" applyFill="1" applyBorder="1" applyAlignment="1">
      <alignment vertical="center"/>
    </xf>
    <xf numFmtId="177" fontId="79" fillId="0" borderId="13" xfId="49" applyFont="1" applyFill="1" applyBorder="1" applyAlignment="1">
      <alignment vertical="center"/>
    </xf>
    <xf numFmtId="177" fontId="78" fillId="0" borderId="21" xfId="49" applyFont="1" applyFill="1" applyBorder="1" applyAlignment="1">
      <alignment vertical="center"/>
    </xf>
    <xf numFmtId="177" fontId="73" fillId="0" borderId="13" xfId="49" applyFont="1" applyFill="1" applyBorder="1" applyAlignment="1">
      <alignment vertical="center"/>
    </xf>
    <xf numFmtId="177" fontId="14" fillId="0" borderId="13" xfId="49" applyFont="1" applyFill="1" applyBorder="1" applyAlignment="1">
      <alignment horizontal="left" vertical="center"/>
    </xf>
    <xf numFmtId="177" fontId="46" fillId="0" borderId="13" xfId="49" applyFont="1" applyFill="1" applyBorder="1" applyAlignment="1">
      <alignment vertical="center"/>
    </xf>
    <xf numFmtId="177" fontId="14" fillId="0" borderId="21" xfId="49" applyFont="1" applyFill="1" applyBorder="1" applyAlignment="1">
      <alignment horizontal="left" vertical="center"/>
    </xf>
    <xf numFmtId="177" fontId="14" fillId="0" borderId="13" xfId="49" applyFont="1" applyFill="1" applyBorder="1" applyAlignment="1">
      <alignment vertical="center"/>
    </xf>
    <xf numFmtId="177" fontId="3" fillId="0" borderId="13" xfId="49" applyFont="1" applyFill="1" applyBorder="1" applyAlignment="1">
      <alignment vertical="center"/>
    </xf>
    <xf numFmtId="177" fontId="80" fillId="0" borderId="13" xfId="49" applyFont="1" applyFill="1" applyBorder="1" applyAlignment="1">
      <alignment vertical="center"/>
    </xf>
    <xf numFmtId="177" fontId="78" fillId="0" borderId="13" xfId="49" applyFont="1" applyFill="1" applyBorder="1" applyAlignment="1">
      <alignment horizontal="left" vertical="center"/>
    </xf>
    <xf numFmtId="177" fontId="78" fillId="0" borderId="21" xfId="49" applyFont="1" applyFill="1" applyBorder="1" applyAlignment="1">
      <alignment horizontal="left" vertical="center"/>
    </xf>
    <xf numFmtId="177" fontId="78" fillId="0" borderId="22" xfId="49" applyFont="1" applyFill="1" applyBorder="1" applyAlignment="1">
      <alignment horizontal="left" vertical="center"/>
    </xf>
    <xf numFmtId="177" fontId="6" fillId="34" borderId="23" xfId="0" applyNumberFormat="1" applyFont="1" applyFill="1" applyBorder="1" applyAlignment="1">
      <alignment horizontal="center" vertical="center"/>
    </xf>
    <xf numFmtId="177" fontId="6" fillId="34" borderId="24" xfId="0" applyNumberFormat="1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177" fontId="15" fillId="36" borderId="13" xfId="49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177" fontId="6" fillId="38" borderId="30" xfId="0" applyNumberFormat="1" applyFont="1" applyFill="1" applyBorder="1" applyAlignment="1">
      <alignment horizontal="center" vertical="center" wrapText="1"/>
    </xf>
    <xf numFmtId="177" fontId="6" fillId="38" borderId="31" xfId="0" applyNumberFormat="1" applyFont="1" applyFill="1" applyBorder="1" applyAlignment="1">
      <alignment horizontal="center" vertical="center" wrapText="1"/>
    </xf>
    <xf numFmtId="177" fontId="6" fillId="38" borderId="32" xfId="0" applyNumberFormat="1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177" fontId="6" fillId="37" borderId="13" xfId="49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wrapText="1"/>
    </xf>
    <xf numFmtId="0" fontId="6" fillId="38" borderId="35" xfId="0" applyFont="1" applyFill="1" applyBorder="1" applyAlignment="1">
      <alignment horizont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177" fontId="74" fillId="38" borderId="30" xfId="0" applyNumberFormat="1" applyFont="1" applyFill="1" applyBorder="1" applyAlignment="1">
      <alignment horizontal="center" vertical="center" wrapText="1"/>
    </xf>
    <xf numFmtId="177" fontId="74" fillId="38" borderId="31" xfId="0" applyNumberFormat="1" applyFont="1" applyFill="1" applyBorder="1" applyAlignment="1">
      <alignment horizontal="center" vertical="center" wrapText="1"/>
    </xf>
    <xf numFmtId="177" fontId="74" fillId="38" borderId="3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38" borderId="30" xfId="0" applyFont="1" applyFill="1" applyBorder="1" applyAlignment="1">
      <alignment horizontal="center" vertical="center" wrapText="1"/>
    </xf>
    <xf numFmtId="0" fontId="74" fillId="38" borderId="31" xfId="0" applyFont="1" applyFill="1" applyBorder="1" applyAlignment="1">
      <alignment horizontal="center" vertical="center" wrapText="1"/>
    </xf>
    <xf numFmtId="0" fontId="74" fillId="38" borderId="32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49" fontId="6" fillId="38" borderId="30" xfId="0" applyNumberFormat="1" applyFont="1" applyFill="1" applyBorder="1" applyAlignment="1">
      <alignment horizontal="center" vertical="center" wrapText="1"/>
    </xf>
    <xf numFmtId="49" fontId="6" fillId="38" borderId="31" xfId="0" applyNumberFormat="1" applyFont="1" applyFill="1" applyBorder="1" applyAlignment="1">
      <alignment horizontal="center" vertical="center" wrapText="1"/>
    </xf>
    <xf numFmtId="49" fontId="6" fillId="38" borderId="32" xfId="0" applyNumberFormat="1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" fillId="38" borderId="27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177" fontId="14" fillId="0" borderId="13" xfId="49" applyFont="1" applyFill="1" applyBorder="1" applyAlignment="1">
      <alignment horizontal="left" vertical="center"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31" xfId="0" applyFont="1" applyFill="1" applyBorder="1" applyAlignment="1">
      <alignment horizontal="center" vertical="center" wrapText="1"/>
    </xf>
    <xf numFmtId="177" fontId="6" fillId="34" borderId="30" xfId="0" applyNumberFormat="1" applyFont="1" applyFill="1" applyBorder="1" applyAlignment="1">
      <alignment horizontal="center" vertical="center" wrapText="1"/>
    </xf>
    <xf numFmtId="177" fontId="6" fillId="34" borderId="31" xfId="0" applyNumberFormat="1" applyFont="1" applyFill="1" applyBorder="1" applyAlignment="1">
      <alignment horizontal="center" vertical="center" wrapText="1"/>
    </xf>
    <xf numFmtId="177" fontId="13" fillId="0" borderId="13" xfId="49" applyFont="1" applyBorder="1" applyAlignment="1">
      <alignment horizontal="left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177" fontId="13" fillId="0" borderId="21" xfId="49" applyFont="1" applyBorder="1" applyAlignment="1">
      <alignment horizontal="left" vertical="center"/>
    </xf>
    <xf numFmtId="177" fontId="13" fillId="0" borderId="22" xfId="49" applyFont="1" applyBorder="1" applyAlignment="1">
      <alignment horizontal="left" vertical="center"/>
    </xf>
    <xf numFmtId="177" fontId="13" fillId="0" borderId="42" xfId="49" applyFont="1" applyBorder="1" applyAlignment="1">
      <alignment horizontal="left" vertical="center"/>
    </xf>
    <xf numFmtId="177" fontId="14" fillId="0" borderId="21" xfId="49" applyFont="1" applyFill="1" applyBorder="1" applyAlignment="1">
      <alignment horizontal="left" vertical="center"/>
    </xf>
    <xf numFmtId="177" fontId="14" fillId="0" borderId="22" xfId="49" applyFont="1" applyFill="1" applyBorder="1" applyAlignment="1">
      <alignment horizontal="left" vertical="center"/>
    </xf>
    <xf numFmtId="177" fontId="42" fillId="0" borderId="13" xfId="49" applyFont="1" applyBorder="1" applyAlignment="1">
      <alignment horizontal="left" vertical="center"/>
    </xf>
    <xf numFmtId="177" fontId="11" fillId="7" borderId="13" xfId="49" applyFont="1" applyFill="1" applyBorder="1" applyAlignment="1">
      <alignment horizontal="left" vertical="center"/>
    </xf>
    <xf numFmtId="177" fontId="4" fillId="7" borderId="13" xfId="49" applyFont="1" applyFill="1" applyBorder="1" applyAlignment="1">
      <alignment horizontal="left" vertical="center"/>
    </xf>
    <xf numFmtId="0" fontId="6" fillId="38" borderId="41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horizontal="center" vertical="center" wrapText="1"/>
    </xf>
    <xf numFmtId="49" fontId="6" fillId="34" borderId="31" xfId="0" applyNumberFormat="1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177" fontId="6" fillId="34" borderId="43" xfId="0" applyNumberFormat="1" applyFont="1" applyFill="1" applyBorder="1" applyAlignment="1">
      <alignment horizontal="center" vertical="center"/>
    </xf>
    <xf numFmtId="177" fontId="6" fillId="34" borderId="44" xfId="0" applyNumberFormat="1" applyFont="1" applyFill="1" applyBorder="1" applyAlignment="1">
      <alignment horizontal="center" vertical="center"/>
    </xf>
    <xf numFmtId="177" fontId="4" fillId="0" borderId="36" xfId="49" applyFont="1" applyBorder="1" applyAlignment="1">
      <alignment horizontal="center" vertical="center"/>
    </xf>
    <xf numFmtId="177" fontId="4" fillId="0" borderId="24" xfId="49" applyFont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77" fontId="74" fillId="34" borderId="30" xfId="0" applyNumberFormat="1" applyFont="1" applyFill="1" applyBorder="1" applyAlignment="1">
      <alignment horizontal="center" vertical="center" wrapText="1"/>
    </xf>
    <xf numFmtId="177" fontId="74" fillId="34" borderId="31" xfId="0" applyNumberFormat="1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177" fontId="42" fillId="0" borderId="21" xfId="49" applyFont="1" applyBorder="1" applyAlignment="1">
      <alignment horizontal="right" vertical="center"/>
    </xf>
    <xf numFmtId="177" fontId="42" fillId="0" borderId="42" xfId="49" applyFont="1" applyBorder="1" applyAlignment="1">
      <alignment horizontal="right" vertical="center"/>
    </xf>
    <xf numFmtId="0" fontId="10" fillId="39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177" fontId="77" fillId="39" borderId="13" xfId="49" applyFont="1" applyFill="1" applyBorder="1" applyAlignment="1">
      <alignment horizontal="center" vertical="center"/>
    </xf>
    <xf numFmtId="177" fontId="42" fillId="0" borderId="21" xfId="49" applyFont="1" applyBorder="1" applyAlignment="1">
      <alignment horizontal="center" vertical="center"/>
    </xf>
    <xf numFmtId="177" fontId="42" fillId="0" borderId="42" xfId="49" applyFont="1" applyBorder="1" applyAlignment="1">
      <alignment horizontal="center" vertical="center"/>
    </xf>
    <xf numFmtId="0" fontId="82" fillId="0" borderId="45" xfId="0" applyNumberFormat="1" applyFont="1" applyFill="1" applyBorder="1" applyAlignment="1">
      <alignment horizontal="center" vertical="center"/>
    </xf>
    <xf numFmtId="177" fontId="82" fillId="0" borderId="25" xfId="0" applyNumberFormat="1" applyFont="1" applyFill="1" applyBorder="1" applyAlignment="1">
      <alignment vertical="center" wrapText="1"/>
    </xf>
    <xf numFmtId="177" fontId="82" fillId="0" borderId="25" xfId="0" applyNumberFormat="1" applyFont="1" applyFill="1" applyBorder="1" applyAlignment="1">
      <alignment horizontal="left" vertical="center" wrapText="1"/>
    </xf>
    <xf numFmtId="177" fontId="82" fillId="0" borderId="25" xfId="49" applyNumberFormat="1" applyFont="1" applyFill="1" applyBorder="1" applyAlignment="1">
      <alignment horizontal="right" vertical="center"/>
    </xf>
    <xf numFmtId="177" fontId="82" fillId="0" borderId="25" xfId="0" applyNumberFormat="1" applyFont="1" applyFill="1" applyBorder="1" applyAlignment="1">
      <alignment horizontal="right" vertical="center"/>
    </xf>
    <xf numFmtId="177" fontId="82" fillId="0" borderId="46" xfId="0" applyNumberFormat="1" applyFont="1" applyFill="1" applyBorder="1" applyAlignment="1">
      <alignment horizontal="right" vertical="center"/>
    </xf>
    <xf numFmtId="3" fontId="82" fillId="0" borderId="47" xfId="0" applyNumberFormat="1" applyFont="1" applyFill="1" applyBorder="1" applyAlignment="1">
      <alignment horizontal="center" vertical="center"/>
    </xf>
    <xf numFmtId="177" fontId="16" fillId="0" borderId="0" xfId="49" applyFont="1" applyFill="1" applyAlignment="1">
      <alignment vertical="center"/>
    </xf>
    <xf numFmtId="177" fontId="16" fillId="0" borderId="0" xfId="49" applyFont="1" applyFill="1" applyBorder="1" applyAlignment="1">
      <alignment vertical="center"/>
    </xf>
    <xf numFmtId="0" fontId="82" fillId="0" borderId="48" xfId="0" applyNumberFormat="1" applyFont="1" applyFill="1" applyBorder="1" applyAlignment="1">
      <alignment horizontal="center" vertical="center"/>
    </xf>
    <xf numFmtId="177" fontId="82" fillId="0" borderId="13" xfId="0" applyNumberFormat="1" applyFont="1" applyFill="1" applyBorder="1" applyAlignment="1">
      <alignment vertical="center" wrapText="1"/>
    </xf>
    <xf numFmtId="177" fontId="82" fillId="0" borderId="13" xfId="0" applyNumberFormat="1" applyFont="1" applyFill="1" applyBorder="1" applyAlignment="1">
      <alignment horizontal="left" vertical="center" wrapText="1"/>
    </xf>
    <xf numFmtId="177" fontId="82" fillId="0" borderId="13" xfId="49" applyNumberFormat="1" applyFont="1" applyFill="1" applyBorder="1" applyAlignment="1">
      <alignment horizontal="right" vertical="center"/>
    </xf>
    <xf numFmtId="177" fontId="82" fillId="0" borderId="13" xfId="0" applyNumberFormat="1" applyFont="1" applyFill="1" applyBorder="1" applyAlignment="1">
      <alignment horizontal="right" vertical="center"/>
    </xf>
    <xf numFmtId="177" fontId="82" fillId="0" borderId="49" xfId="0" applyNumberFormat="1" applyFont="1" applyFill="1" applyBorder="1" applyAlignment="1">
      <alignment horizontal="right" vertical="center"/>
    </xf>
    <xf numFmtId="3" fontId="82" fillId="0" borderId="5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2" fillId="0" borderId="51" xfId="0" applyNumberFormat="1" applyFont="1" applyFill="1" applyBorder="1" applyAlignment="1">
      <alignment horizontal="center" vertical="center"/>
    </xf>
    <xf numFmtId="177" fontId="82" fillId="0" borderId="18" xfId="0" applyNumberFormat="1" applyFont="1" applyFill="1" applyBorder="1" applyAlignment="1">
      <alignment vertical="center" wrapText="1"/>
    </xf>
    <xf numFmtId="177" fontId="82" fillId="0" borderId="18" xfId="0" applyNumberFormat="1" applyFont="1" applyFill="1" applyBorder="1" applyAlignment="1">
      <alignment horizontal="left" vertical="center" wrapText="1"/>
    </xf>
    <xf numFmtId="177" fontId="82" fillId="0" borderId="18" xfId="49" applyNumberFormat="1" applyFont="1" applyFill="1" applyBorder="1" applyAlignment="1">
      <alignment horizontal="right" vertical="center"/>
    </xf>
    <xf numFmtId="177" fontId="82" fillId="0" borderId="18" xfId="0" applyNumberFormat="1" applyFont="1" applyFill="1" applyBorder="1" applyAlignment="1">
      <alignment horizontal="right" vertical="center"/>
    </xf>
    <xf numFmtId="177" fontId="82" fillId="0" borderId="52" xfId="0" applyNumberFormat="1" applyFont="1" applyFill="1" applyBorder="1" applyAlignment="1">
      <alignment horizontal="right" vertical="center"/>
    </xf>
    <xf numFmtId="3" fontId="82" fillId="0" borderId="53" xfId="0" applyNumberFormat="1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177" fontId="16" fillId="0" borderId="45" xfId="0" applyNumberFormat="1" applyFont="1" applyFill="1" applyBorder="1" applyAlignment="1">
      <alignment vertical="center" wrapText="1"/>
    </xf>
    <xf numFmtId="177" fontId="16" fillId="0" borderId="25" xfId="0" applyNumberFormat="1" applyFont="1" applyFill="1" applyBorder="1" applyAlignment="1">
      <alignment horizontal="left" vertical="center" wrapText="1"/>
    </xf>
    <xf numFmtId="177" fontId="16" fillId="0" borderId="25" xfId="0" applyNumberFormat="1" applyFont="1" applyFill="1" applyBorder="1" applyAlignment="1">
      <alignment vertical="center" wrapText="1"/>
    </xf>
    <xf numFmtId="177" fontId="82" fillId="0" borderId="55" xfId="0" applyNumberFormat="1" applyFont="1" applyFill="1" applyBorder="1" applyAlignment="1">
      <alignment horizontal="right" vertical="center"/>
    </xf>
    <xf numFmtId="3" fontId="82" fillId="0" borderId="56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center" vertical="center"/>
    </xf>
    <xf numFmtId="177" fontId="16" fillId="0" borderId="48" xfId="0" applyNumberFormat="1" applyFont="1" applyFill="1" applyBorder="1" applyAlignment="1">
      <alignment vertical="center" wrapText="1"/>
    </xf>
    <xf numFmtId="177" fontId="16" fillId="0" borderId="13" xfId="0" applyNumberFormat="1" applyFont="1" applyFill="1" applyBorder="1" applyAlignment="1">
      <alignment horizontal="left" vertical="center" wrapText="1"/>
    </xf>
    <xf numFmtId="177" fontId="82" fillId="0" borderId="39" xfId="0" applyNumberFormat="1" applyFont="1" applyFill="1" applyBorder="1" applyAlignment="1">
      <alignment horizontal="right" vertical="center"/>
    </xf>
    <xf numFmtId="3" fontId="82" fillId="0" borderId="58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vertical="center" wrapText="1"/>
    </xf>
    <xf numFmtId="177" fontId="82" fillId="0" borderId="13" xfId="49" applyFont="1" applyFill="1" applyBorder="1" applyAlignment="1">
      <alignment horizontal="right" vertical="center"/>
    </xf>
    <xf numFmtId="177" fontId="16" fillId="0" borderId="51" xfId="0" applyNumberFormat="1" applyFont="1" applyFill="1" applyBorder="1" applyAlignment="1">
      <alignment vertical="center" wrapText="1"/>
    </xf>
    <xf numFmtId="177" fontId="16" fillId="0" borderId="18" xfId="0" applyNumberFormat="1" applyFont="1" applyFill="1" applyBorder="1" applyAlignment="1">
      <alignment horizontal="left" vertical="center" wrapText="1"/>
    </xf>
    <xf numFmtId="177" fontId="16" fillId="0" borderId="18" xfId="0" applyNumberFormat="1" applyFont="1" applyFill="1" applyBorder="1" applyAlignment="1">
      <alignment vertical="center" wrapText="1"/>
    </xf>
    <xf numFmtId="177" fontId="82" fillId="0" borderId="43" xfId="0" applyNumberFormat="1" applyFont="1" applyFill="1" applyBorder="1" applyAlignment="1">
      <alignment horizontal="right" vertical="center"/>
    </xf>
    <xf numFmtId="3" fontId="82" fillId="0" borderId="59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19050</xdr:rowOff>
    </xdr:from>
    <xdr:to>
      <xdr:col>11</xdr:col>
      <xdr:colOff>142875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11375" y="19050"/>
          <a:ext cx="2676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0</xdr:row>
      <xdr:rowOff>95250</xdr:rowOff>
    </xdr:from>
    <xdr:to>
      <xdr:col>11</xdr:col>
      <xdr:colOff>419100</xdr:colOff>
      <xdr:row>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73150" y="9525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tabSelected="1" zoomScale="85" zoomScaleNormal="85" zoomScaleSheetLayoutView="69" zoomScalePageLayoutView="14" workbookViewId="0" topLeftCell="A91">
      <selection activeCell="I110" sqref="I110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42.5742187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38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36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45" t="s">
        <v>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57" t="s">
        <v>113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41"/>
      <c r="AA3" s="41"/>
      <c r="AB3" s="41"/>
      <c r="AC3" s="39"/>
      <c r="AD3" s="39"/>
    </row>
    <row r="4" spans="1:30" ht="17.25" customHeight="1">
      <c r="A4" s="157" t="s">
        <v>277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41"/>
      <c r="AA4" s="41"/>
      <c r="AB4" s="41"/>
      <c r="AC4" s="39"/>
      <c r="AD4" s="39"/>
    </row>
    <row r="5" spans="1:30" ht="15.75" thickBot="1">
      <c r="A5" s="158" t="s">
        <v>114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40"/>
      <c r="AA5" s="40"/>
      <c r="AB5" s="40"/>
      <c r="AC5" s="39"/>
      <c r="AD5" s="39"/>
    </row>
    <row r="6" spans="1:55" s="49" customFormat="1" ht="41.25" customHeight="1" thickBot="1">
      <c r="A6" s="152" t="s">
        <v>131</v>
      </c>
      <c r="B6" s="119" t="s">
        <v>232</v>
      </c>
      <c r="C6" s="116" t="s">
        <v>261</v>
      </c>
      <c r="D6" s="123" t="s">
        <v>233</v>
      </c>
      <c r="E6" s="129" t="s">
        <v>147</v>
      </c>
      <c r="F6" s="135" t="s">
        <v>148</v>
      </c>
      <c r="G6" s="146" t="s">
        <v>149</v>
      </c>
      <c r="H6" s="126" t="s">
        <v>150</v>
      </c>
      <c r="I6" s="126" t="s">
        <v>255</v>
      </c>
      <c r="J6" s="142" t="s">
        <v>71</v>
      </c>
      <c r="K6" s="149" t="s">
        <v>153</v>
      </c>
      <c r="L6" s="150"/>
      <c r="M6" s="150"/>
      <c r="N6" s="150"/>
      <c r="O6" s="150"/>
      <c r="P6" s="150"/>
      <c r="Q6" s="150"/>
      <c r="R6" s="150"/>
      <c r="S6" s="150"/>
      <c r="T6" s="150"/>
      <c r="U6" s="151"/>
      <c r="V6" s="140" t="s">
        <v>161</v>
      </c>
      <c r="W6" s="141"/>
      <c r="X6" s="135" t="s">
        <v>163</v>
      </c>
      <c r="Y6" s="135" t="s">
        <v>164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s="49" customFormat="1" ht="40.5" customHeight="1">
      <c r="A7" s="153"/>
      <c r="B7" s="120"/>
      <c r="C7" s="117" t="s">
        <v>234</v>
      </c>
      <c r="D7" s="117"/>
      <c r="E7" s="130"/>
      <c r="F7" s="136"/>
      <c r="G7" s="147"/>
      <c r="H7" s="127"/>
      <c r="I7" s="127"/>
      <c r="J7" s="143"/>
      <c r="K7" s="124" t="s">
        <v>155</v>
      </c>
      <c r="L7" s="125"/>
      <c r="M7" s="159" t="s">
        <v>154</v>
      </c>
      <c r="N7" s="161" t="s">
        <v>156</v>
      </c>
      <c r="O7" s="162"/>
      <c r="P7" s="133" t="s">
        <v>181</v>
      </c>
      <c r="Q7" s="133" t="s">
        <v>260</v>
      </c>
      <c r="R7" s="133" t="s">
        <v>253</v>
      </c>
      <c r="S7" s="138" t="s">
        <v>206</v>
      </c>
      <c r="T7" s="133" t="s">
        <v>254</v>
      </c>
      <c r="U7" s="136" t="s">
        <v>159</v>
      </c>
      <c r="V7" s="159" t="s">
        <v>160</v>
      </c>
      <c r="W7" s="155" t="s">
        <v>162</v>
      </c>
      <c r="X7" s="136"/>
      <c r="Y7" s="136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</row>
    <row r="8" spans="1:55" s="98" customFormat="1" ht="69.75" customHeight="1" thickBot="1">
      <c r="A8" s="154"/>
      <c r="B8" s="121"/>
      <c r="C8" s="118"/>
      <c r="D8" s="118"/>
      <c r="E8" s="131"/>
      <c r="F8" s="137"/>
      <c r="G8" s="148"/>
      <c r="H8" s="128"/>
      <c r="I8" s="128"/>
      <c r="J8" s="144"/>
      <c r="K8" s="95" t="s">
        <v>151</v>
      </c>
      <c r="L8" s="96" t="s">
        <v>152</v>
      </c>
      <c r="M8" s="160"/>
      <c r="N8" s="96" t="s">
        <v>157</v>
      </c>
      <c r="O8" s="96" t="s">
        <v>158</v>
      </c>
      <c r="P8" s="134"/>
      <c r="Q8" s="134"/>
      <c r="R8" s="134"/>
      <c r="S8" s="139"/>
      <c r="T8" s="134"/>
      <c r="U8" s="137"/>
      <c r="V8" s="160"/>
      <c r="W8" s="156"/>
      <c r="X8" s="137"/>
      <c r="Y8" s="13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</row>
    <row r="9" spans="1:55" s="230" customFormat="1" ht="28.5">
      <c r="A9" s="238">
        <v>1</v>
      </c>
      <c r="B9" s="239" t="s">
        <v>77</v>
      </c>
      <c r="C9" s="240" t="s">
        <v>132</v>
      </c>
      <c r="D9" s="241" t="s">
        <v>52</v>
      </c>
      <c r="E9" s="240" t="s">
        <v>146</v>
      </c>
      <c r="F9" s="216">
        <v>200000</v>
      </c>
      <c r="G9" s="216">
        <v>35726.52</v>
      </c>
      <c r="H9" s="217">
        <v>25</v>
      </c>
      <c r="I9" s="217"/>
      <c r="J9" s="217">
        <v>100</v>
      </c>
      <c r="K9" s="217">
        <f aca="true" t="shared" si="0" ref="K9:K15">+F9*2.87%</f>
        <v>5740</v>
      </c>
      <c r="L9" s="217">
        <f aca="true" t="shared" si="1" ref="L9:L15">+F9*7.1%</f>
        <v>14199.999999999998</v>
      </c>
      <c r="M9" s="226">
        <f>74808*1.1%</f>
        <v>822.888</v>
      </c>
      <c r="N9" s="217">
        <f>187020*3.04%</f>
        <v>5685.408</v>
      </c>
      <c r="O9" s="217">
        <f>187020*7.09%</f>
        <v>13259.718</v>
      </c>
      <c r="P9" s="217"/>
      <c r="Q9" s="217"/>
      <c r="R9" s="217"/>
      <c r="S9" s="217">
        <v>0</v>
      </c>
      <c r="T9" s="217"/>
      <c r="U9" s="217">
        <f aca="true" t="shared" si="2" ref="U9:U41">SUM(K9:S9)</f>
        <v>39708.013999999996</v>
      </c>
      <c r="V9" s="217">
        <f aca="true" t="shared" si="3" ref="V9:V41">+K9+N9</f>
        <v>11425.408</v>
      </c>
      <c r="W9" s="217">
        <f aca="true" t="shared" si="4" ref="W9:W41">+L9+M9+O9</f>
        <v>28282.606</v>
      </c>
      <c r="X9" s="242">
        <f>+F9-V9-G9-H9-S9-J9-P9-Q9-R9-T9-I9</f>
        <v>152723.07200000001</v>
      </c>
      <c r="Y9" s="243">
        <v>111</v>
      </c>
      <c r="Z9" s="229"/>
      <c r="AA9" s="221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</row>
    <row r="10" spans="1:55" s="230" customFormat="1" ht="28.5">
      <c r="A10" s="244">
        <f>A9+1</f>
        <v>2</v>
      </c>
      <c r="B10" s="245" t="s">
        <v>243</v>
      </c>
      <c r="C10" s="246" t="s">
        <v>132</v>
      </c>
      <c r="D10" s="246" t="s">
        <v>88</v>
      </c>
      <c r="E10" s="246" t="s">
        <v>146</v>
      </c>
      <c r="F10" s="225">
        <v>150000</v>
      </c>
      <c r="G10" s="225">
        <v>23469.77</v>
      </c>
      <c r="H10" s="226">
        <v>25</v>
      </c>
      <c r="I10" s="226"/>
      <c r="J10" s="226"/>
      <c r="K10" s="226">
        <f>+F10*2.87%</f>
        <v>4305</v>
      </c>
      <c r="L10" s="226">
        <f t="shared" si="1"/>
        <v>10649.999999999998</v>
      </c>
      <c r="M10" s="226">
        <f>74808*1.1%</f>
        <v>822.888</v>
      </c>
      <c r="N10" s="226">
        <f>F10*3.04%</f>
        <v>4560</v>
      </c>
      <c r="O10" s="226">
        <f>F10*7.09%</f>
        <v>10635</v>
      </c>
      <c r="P10" s="226"/>
      <c r="Q10" s="226"/>
      <c r="R10" s="226"/>
      <c r="S10" s="226">
        <v>1587.38</v>
      </c>
      <c r="T10" s="226"/>
      <c r="U10" s="226">
        <f t="shared" si="2"/>
        <v>32560.268</v>
      </c>
      <c r="V10" s="226">
        <f t="shared" si="3"/>
        <v>8865</v>
      </c>
      <c r="W10" s="226">
        <f t="shared" si="4"/>
        <v>22107.888</v>
      </c>
      <c r="X10" s="247">
        <f>+F10-V10-G10-H10-S10-J10-P10-Q10-R10-T10-I10</f>
        <v>116052.84999999999</v>
      </c>
      <c r="Y10" s="248">
        <v>111</v>
      </c>
      <c r="Z10" s="229"/>
      <c r="AA10" s="221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</row>
    <row r="11" spans="1:55" s="230" customFormat="1" ht="28.5">
      <c r="A11" s="244">
        <f>A10+1</f>
        <v>3</v>
      </c>
      <c r="B11" s="245" t="s">
        <v>241</v>
      </c>
      <c r="C11" s="246" t="s">
        <v>132</v>
      </c>
      <c r="D11" s="246" t="s">
        <v>89</v>
      </c>
      <c r="E11" s="246" t="s">
        <v>0</v>
      </c>
      <c r="F11" s="225">
        <v>28000</v>
      </c>
      <c r="G11" s="225"/>
      <c r="H11" s="226">
        <v>25</v>
      </c>
      <c r="I11" s="226"/>
      <c r="J11" s="226"/>
      <c r="K11" s="226">
        <f>+F11*2.87%</f>
        <v>803.6</v>
      </c>
      <c r="L11" s="226">
        <f>+F11*7.1%</f>
        <v>1987.9999999999998</v>
      </c>
      <c r="M11" s="226">
        <f>+F11*1.1%</f>
        <v>308.00000000000006</v>
      </c>
      <c r="N11" s="226">
        <f aca="true" t="shared" si="5" ref="N11:N16">+F11*3.04%</f>
        <v>851.2</v>
      </c>
      <c r="O11" s="226">
        <f>+F11*7.09%</f>
        <v>1985.2</v>
      </c>
      <c r="P11" s="226"/>
      <c r="Q11" s="226"/>
      <c r="R11" s="226"/>
      <c r="S11" s="226">
        <v>0</v>
      </c>
      <c r="T11" s="226"/>
      <c r="U11" s="226">
        <f t="shared" si="2"/>
        <v>5936</v>
      </c>
      <c r="V11" s="226">
        <f t="shared" si="3"/>
        <v>1654.8000000000002</v>
      </c>
      <c r="W11" s="226">
        <f t="shared" si="4"/>
        <v>4281.2</v>
      </c>
      <c r="X11" s="247">
        <f aca="true" t="shared" si="6" ref="X11:X73">+F11-V11-G11-H11-S11-J11-P11-Q11-R11-T11-I11</f>
        <v>26320.2</v>
      </c>
      <c r="Y11" s="248">
        <v>111</v>
      </c>
      <c r="Z11" s="229"/>
      <c r="AA11" s="221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</row>
    <row r="12" spans="1:55" s="230" customFormat="1" ht="28.5">
      <c r="A12" s="244">
        <f aca="true" t="shared" si="7" ref="A12:A75">A11+1</f>
        <v>4</v>
      </c>
      <c r="B12" s="245" t="s">
        <v>78</v>
      </c>
      <c r="C12" s="246" t="s">
        <v>132</v>
      </c>
      <c r="D12" s="246" t="s">
        <v>79</v>
      </c>
      <c r="E12" s="246" t="s">
        <v>144</v>
      </c>
      <c r="F12" s="225">
        <v>146121.87</v>
      </c>
      <c r="G12" s="225">
        <v>22954.39</v>
      </c>
      <c r="H12" s="226">
        <v>25</v>
      </c>
      <c r="I12" s="226"/>
      <c r="J12" s="226">
        <v>100</v>
      </c>
      <c r="K12" s="226">
        <f t="shared" si="0"/>
        <v>4193.697669</v>
      </c>
      <c r="L12" s="226">
        <f t="shared" si="1"/>
        <v>10374.652769999999</v>
      </c>
      <c r="M12" s="226">
        <f>74808*1.1%</f>
        <v>822.888</v>
      </c>
      <c r="N12" s="226">
        <f t="shared" si="5"/>
        <v>4442.104848</v>
      </c>
      <c r="O12" s="226">
        <f>+F12*7.09%</f>
        <v>10360.040583</v>
      </c>
      <c r="P12" s="226"/>
      <c r="Q12" s="226"/>
      <c r="R12" s="226">
        <v>5000</v>
      </c>
      <c r="S12" s="226"/>
      <c r="T12" s="226">
        <v>24630.14</v>
      </c>
      <c r="U12" s="226">
        <f t="shared" si="2"/>
        <v>35193.38387</v>
      </c>
      <c r="V12" s="226">
        <f t="shared" si="3"/>
        <v>8635.802517</v>
      </c>
      <c r="W12" s="226">
        <f t="shared" si="4"/>
        <v>21557.581353</v>
      </c>
      <c r="X12" s="247">
        <f t="shared" si="6"/>
        <v>84776.537483</v>
      </c>
      <c r="Y12" s="248">
        <v>111</v>
      </c>
      <c r="Z12" s="229"/>
      <c r="AA12" s="221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</row>
    <row r="13" spans="1:55" s="230" customFormat="1" ht="14.25">
      <c r="A13" s="244">
        <f t="shared" si="7"/>
        <v>5</v>
      </c>
      <c r="B13" s="245" t="s">
        <v>80</v>
      </c>
      <c r="C13" s="246" t="s">
        <v>132</v>
      </c>
      <c r="D13" s="249" t="s">
        <v>81</v>
      </c>
      <c r="E13" s="246" t="s">
        <v>144</v>
      </c>
      <c r="F13" s="225">
        <v>180000</v>
      </c>
      <c r="G13" s="225">
        <v>30526.52</v>
      </c>
      <c r="H13" s="226">
        <v>25</v>
      </c>
      <c r="I13" s="226"/>
      <c r="J13" s="226">
        <v>100</v>
      </c>
      <c r="K13" s="226">
        <f t="shared" si="0"/>
        <v>5166</v>
      </c>
      <c r="L13" s="226">
        <f t="shared" si="1"/>
        <v>12779.999999999998</v>
      </c>
      <c r="M13" s="226">
        <f>74808*1.1%</f>
        <v>822.888</v>
      </c>
      <c r="N13" s="226">
        <f t="shared" si="5"/>
        <v>5472</v>
      </c>
      <c r="O13" s="226">
        <f aca="true" t="shared" si="8" ref="O13:O20">+F13*7.09%</f>
        <v>12762</v>
      </c>
      <c r="P13" s="226"/>
      <c r="Q13" s="226"/>
      <c r="R13" s="226"/>
      <c r="S13" s="226">
        <v>1587.38</v>
      </c>
      <c r="T13" s="226"/>
      <c r="U13" s="226">
        <f t="shared" si="2"/>
        <v>38590.268</v>
      </c>
      <c r="V13" s="226">
        <f t="shared" si="3"/>
        <v>10638</v>
      </c>
      <c r="W13" s="226">
        <f t="shared" si="4"/>
        <v>26364.888</v>
      </c>
      <c r="X13" s="247">
        <f t="shared" si="6"/>
        <v>137123.1</v>
      </c>
      <c r="Y13" s="248">
        <v>111</v>
      </c>
      <c r="Z13" s="229"/>
      <c r="AA13" s="221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</row>
    <row r="14" spans="1:55" s="230" customFormat="1" ht="14.25">
      <c r="A14" s="244">
        <f t="shared" si="7"/>
        <v>6</v>
      </c>
      <c r="B14" s="245" t="s">
        <v>129</v>
      </c>
      <c r="C14" s="246" t="s">
        <v>132</v>
      </c>
      <c r="D14" s="246" t="s">
        <v>128</v>
      </c>
      <c r="E14" s="246" t="s">
        <v>144</v>
      </c>
      <c r="F14" s="225">
        <v>129000</v>
      </c>
      <c r="G14" s="225">
        <v>18926.89</v>
      </c>
      <c r="H14" s="226">
        <v>25</v>
      </c>
      <c r="I14" s="226"/>
      <c r="J14" s="226">
        <v>100</v>
      </c>
      <c r="K14" s="226">
        <f>+F14*2.87%</f>
        <v>3702.3</v>
      </c>
      <c r="L14" s="226">
        <f>+F14*7.1%</f>
        <v>9159</v>
      </c>
      <c r="M14" s="226">
        <f>74808*1.1%</f>
        <v>822.888</v>
      </c>
      <c r="N14" s="226">
        <f t="shared" si="5"/>
        <v>3921.6</v>
      </c>
      <c r="O14" s="226">
        <f t="shared" si="8"/>
        <v>9146.1</v>
      </c>
      <c r="P14" s="226"/>
      <c r="Q14" s="226"/>
      <c r="R14" s="226"/>
      <c r="S14" s="226"/>
      <c r="T14" s="226"/>
      <c r="U14" s="226">
        <f t="shared" si="2"/>
        <v>26751.888</v>
      </c>
      <c r="V14" s="226">
        <f t="shared" si="3"/>
        <v>7623.9</v>
      </c>
      <c r="W14" s="226">
        <f t="shared" si="4"/>
        <v>19127.988</v>
      </c>
      <c r="X14" s="247">
        <f t="shared" si="6"/>
        <v>102324.21</v>
      </c>
      <c r="Y14" s="248">
        <v>111</v>
      </c>
      <c r="Z14" s="229"/>
      <c r="AA14" s="221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</row>
    <row r="15" spans="1:55" s="230" customFormat="1" ht="28.5">
      <c r="A15" s="244">
        <f t="shared" si="7"/>
        <v>7</v>
      </c>
      <c r="B15" s="245" t="s">
        <v>14</v>
      </c>
      <c r="C15" s="246" t="s">
        <v>132</v>
      </c>
      <c r="D15" s="249" t="s">
        <v>46</v>
      </c>
      <c r="E15" s="246" t="s">
        <v>0</v>
      </c>
      <c r="F15" s="225">
        <v>80397.04</v>
      </c>
      <c r="G15" s="225">
        <v>7097.42</v>
      </c>
      <c r="H15" s="226">
        <v>25</v>
      </c>
      <c r="I15" s="226"/>
      <c r="J15" s="226"/>
      <c r="K15" s="226">
        <f t="shared" si="0"/>
        <v>2307.395048</v>
      </c>
      <c r="L15" s="226">
        <f t="shared" si="1"/>
        <v>5708.189839999999</v>
      </c>
      <c r="M15" s="226">
        <f>74808*1.1%</f>
        <v>822.888</v>
      </c>
      <c r="N15" s="226">
        <f t="shared" si="5"/>
        <v>2444.0700159999997</v>
      </c>
      <c r="O15" s="226">
        <f t="shared" si="8"/>
        <v>5700.150136</v>
      </c>
      <c r="P15" s="226"/>
      <c r="Q15" s="226"/>
      <c r="R15" s="226">
        <v>500</v>
      </c>
      <c r="S15" s="226">
        <v>1587.38</v>
      </c>
      <c r="T15" s="226">
        <v>1834</v>
      </c>
      <c r="U15" s="226">
        <f t="shared" si="2"/>
        <v>19070.07304</v>
      </c>
      <c r="V15" s="226">
        <f t="shared" si="3"/>
        <v>4751.465064</v>
      </c>
      <c r="W15" s="226">
        <f t="shared" si="4"/>
        <v>12231.227975999998</v>
      </c>
      <c r="X15" s="247">
        <f t="shared" si="6"/>
        <v>64601.77493599999</v>
      </c>
      <c r="Y15" s="248">
        <v>111</v>
      </c>
      <c r="Z15" s="229"/>
      <c r="AA15" s="221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</row>
    <row r="16" spans="1:55" s="230" customFormat="1" ht="28.5">
      <c r="A16" s="244">
        <f t="shared" si="7"/>
        <v>8</v>
      </c>
      <c r="B16" s="245" t="s">
        <v>21</v>
      </c>
      <c r="C16" s="246" t="s">
        <v>133</v>
      </c>
      <c r="D16" s="249" t="s">
        <v>272</v>
      </c>
      <c r="E16" s="246" t="s">
        <v>0</v>
      </c>
      <c r="F16" s="225">
        <v>90000</v>
      </c>
      <c r="G16" s="225">
        <v>9753.12</v>
      </c>
      <c r="H16" s="226">
        <v>25</v>
      </c>
      <c r="I16" s="226"/>
      <c r="J16" s="226"/>
      <c r="K16" s="226">
        <f aca="true" t="shared" si="9" ref="K16:K21">+F16*2.87%</f>
        <v>2583</v>
      </c>
      <c r="L16" s="226">
        <f aca="true" t="shared" si="10" ref="L16:L21">+F16*7.1%</f>
        <v>6389.999999999999</v>
      </c>
      <c r="M16" s="226">
        <f>74808*1.1%</f>
        <v>822.888</v>
      </c>
      <c r="N16" s="226">
        <f t="shared" si="5"/>
        <v>2736</v>
      </c>
      <c r="O16" s="226">
        <f t="shared" si="8"/>
        <v>6381</v>
      </c>
      <c r="P16" s="226"/>
      <c r="Q16" s="226"/>
      <c r="R16" s="226"/>
      <c r="S16" s="226">
        <v>0</v>
      </c>
      <c r="T16" s="226"/>
      <c r="U16" s="226">
        <f t="shared" si="2"/>
        <v>18912.888</v>
      </c>
      <c r="V16" s="226">
        <f t="shared" si="3"/>
        <v>5319</v>
      </c>
      <c r="W16" s="226">
        <f t="shared" si="4"/>
        <v>13593.887999999999</v>
      </c>
      <c r="X16" s="247">
        <f t="shared" si="6"/>
        <v>74902.88</v>
      </c>
      <c r="Y16" s="248">
        <v>111</v>
      </c>
      <c r="Z16" s="229"/>
      <c r="AA16" s="221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</row>
    <row r="17" spans="1:55" s="230" customFormat="1" ht="14.25">
      <c r="A17" s="244">
        <f t="shared" si="7"/>
        <v>9</v>
      </c>
      <c r="B17" s="245" t="s">
        <v>84</v>
      </c>
      <c r="C17" s="246" t="s">
        <v>133</v>
      </c>
      <c r="D17" s="249" t="s">
        <v>85</v>
      </c>
      <c r="E17" s="246" t="s">
        <v>144</v>
      </c>
      <c r="F17" s="225">
        <v>50000</v>
      </c>
      <c r="G17" s="225">
        <v>1854</v>
      </c>
      <c r="H17" s="226">
        <v>25</v>
      </c>
      <c r="I17" s="226"/>
      <c r="J17" s="226">
        <v>100</v>
      </c>
      <c r="K17" s="226">
        <f t="shared" si="9"/>
        <v>1435</v>
      </c>
      <c r="L17" s="226">
        <f t="shared" si="10"/>
        <v>3549.9999999999995</v>
      </c>
      <c r="M17" s="226">
        <f>F17*1.1%</f>
        <v>550</v>
      </c>
      <c r="N17" s="226">
        <f>F17*3.04%</f>
        <v>1520</v>
      </c>
      <c r="O17" s="226">
        <f t="shared" si="8"/>
        <v>3545.0000000000005</v>
      </c>
      <c r="P17" s="226"/>
      <c r="Q17" s="226"/>
      <c r="R17" s="226"/>
      <c r="S17" s="226"/>
      <c r="T17" s="226"/>
      <c r="U17" s="226">
        <f t="shared" si="2"/>
        <v>10600</v>
      </c>
      <c r="V17" s="226">
        <f t="shared" si="3"/>
        <v>2955</v>
      </c>
      <c r="W17" s="226">
        <f t="shared" si="4"/>
        <v>7645</v>
      </c>
      <c r="X17" s="247">
        <f t="shared" si="6"/>
        <v>45066</v>
      </c>
      <c r="Y17" s="248">
        <v>111</v>
      </c>
      <c r="Z17" s="229"/>
      <c r="AA17" s="221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</row>
    <row r="18" spans="1:55" s="230" customFormat="1" ht="28.5">
      <c r="A18" s="244">
        <f t="shared" si="7"/>
        <v>10</v>
      </c>
      <c r="B18" s="245" t="s">
        <v>16</v>
      </c>
      <c r="C18" s="246" t="s">
        <v>133</v>
      </c>
      <c r="D18" s="249" t="s">
        <v>270</v>
      </c>
      <c r="E18" s="246" t="s">
        <v>0</v>
      </c>
      <c r="F18" s="225">
        <v>34153.36</v>
      </c>
      <c r="G18" s="225">
        <v>0</v>
      </c>
      <c r="H18" s="226">
        <v>25</v>
      </c>
      <c r="I18" s="226"/>
      <c r="J18" s="226">
        <v>100</v>
      </c>
      <c r="K18" s="226">
        <f t="shared" si="9"/>
        <v>980.201432</v>
      </c>
      <c r="L18" s="226">
        <f t="shared" si="10"/>
        <v>2424.88856</v>
      </c>
      <c r="M18" s="226">
        <f>+F18*1.1%</f>
        <v>375.68696000000006</v>
      </c>
      <c r="N18" s="226">
        <f aca="true" t="shared" si="11" ref="N18:N30">+F18*3.04%</f>
        <v>1038.262144</v>
      </c>
      <c r="O18" s="226">
        <f t="shared" si="8"/>
        <v>2421.4732240000003</v>
      </c>
      <c r="P18" s="226"/>
      <c r="Q18" s="226"/>
      <c r="R18" s="226">
        <v>1000</v>
      </c>
      <c r="S18" s="226">
        <v>1587.38</v>
      </c>
      <c r="T18" s="226">
        <v>2011</v>
      </c>
      <c r="U18" s="226">
        <f t="shared" si="2"/>
        <v>9827.892319999999</v>
      </c>
      <c r="V18" s="226">
        <f t="shared" si="3"/>
        <v>2018.463576</v>
      </c>
      <c r="W18" s="226">
        <f t="shared" si="4"/>
        <v>5222.048744</v>
      </c>
      <c r="X18" s="247">
        <f t="shared" si="6"/>
        <v>27411.516423999998</v>
      </c>
      <c r="Y18" s="248">
        <v>111</v>
      </c>
      <c r="Z18" s="229"/>
      <c r="AA18" s="221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</row>
    <row r="19" spans="1:55" s="230" customFormat="1" ht="14.25">
      <c r="A19" s="244">
        <f t="shared" si="7"/>
        <v>11</v>
      </c>
      <c r="B19" s="245" t="s">
        <v>111</v>
      </c>
      <c r="C19" s="246" t="s">
        <v>133</v>
      </c>
      <c r="D19" s="249" t="s">
        <v>112</v>
      </c>
      <c r="E19" s="246" t="s">
        <v>0</v>
      </c>
      <c r="F19" s="225">
        <v>50700</v>
      </c>
      <c r="G19" s="225">
        <v>1952.79</v>
      </c>
      <c r="H19" s="226">
        <v>25</v>
      </c>
      <c r="I19" s="226">
        <v>100</v>
      </c>
      <c r="J19" s="226">
        <v>100</v>
      </c>
      <c r="K19" s="226">
        <f t="shared" si="9"/>
        <v>1455.09</v>
      </c>
      <c r="L19" s="226">
        <f t="shared" si="10"/>
        <v>3599.7</v>
      </c>
      <c r="M19" s="226">
        <f>+F19*1.1%</f>
        <v>557.7</v>
      </c>
      <c r="N19" s="226">
        <f t="shared" si="11"/>
        <v>1541.28</v>
      </c>
      <c r="O19" s="226">
        <f t="shared" si="8"/>
        <v>3594.63</v>
      </c>
      <c r="P19" s="226"/>
      <c r="Q19" s="226"/>
      <c r="R19" s="226">
        <v>1000</v>
      </c>
      <c r="S19" s="226"/>
      <c r="T19" s="226">
        <v>7153.95</v>
      </c>
      <c r="U19" s="226">
        <f t="shared" si="2"/>
        <v>11748.4</v>
      </c>
      <c r="V19" s="226">
        <f t="shared" si="3"/>
        <v>2996.37</v>
      </c>
      <c r="W19" s="226">
        <f t="shared" si="4"/>
        <v>7752.03</v>
      </c>
      <c r="X19" s="247">
        <f t="shared" si="6"/>
        <v>37371.89</v>
      </c>
      <c r="Y19" s="248">
        <v>111</v>
      </c>
      <c r="Z19" s="229"/>
      <c r="AA19" s="221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</row>
    <row r="20" spans="1:55" s="230" customFormat="1" ht="14.25">
      <c r="A20" s="244">
        <f t="shared" si="7"/>
        <v>12</v>
      </c>
      <c r="B20" s="245" t="s">
        <v>194</v>
      </c>
      <c r="C20" s="246" t="s">
        <v>133</v>
      </c>
      <c r="D20" s="249" t="s">
        <v>195</v>
      </c>
      <c r="E20" s="246" t="s">
        <v>0</v>
      </c>
      <c r="F20" s="225">
        <v>33000</v>
      </c>
      <c r="G20" s="225"/>
      <c r="H20" s="226">
        <v>25</v>
      </c>
      <c r="I20" s="226">
        <v>100</v>
      </c>
      <c r="J20" s="226">
        <v>100</v>
      </c>
      <c r="K20" s="226">
        <f t="shared" si="9"/>
        <v>947.1</v>
      </c>
      <c r="L20" s="226">
        <f t="shared" si="10"/>
        <v>2343</v>
      </c>
      <c r="M20" s="226">
        <f>+F20*1.1%</f>
        <v>363.00000000000006</v>
      </c>
      <c r="N20" s="226">
        <f>+F20*3.04%</f>
        <v>1003.2</v>
      </c>
      <c r="O20" s="226">
        <f t="shared" si="8"/>
        <v>2339.7000000000003</v>
      </c>
      <c r="P20" s="226"/>
      <c r="Q20" s="226"/>
      <c r="R20" s="226">
        <v>1000</v>
      </c>
      <c r="S20" s="226"/>
      <c r="T20" s="226">
        <v>2011.5</v>
      </c>
      <c r="U20" s="226">
        <f t="shared" si="2"/>
        <v>7996</v>
      </c>
      <c r="V20" s="226">
        <f t="shared" si="3"/>
        <v>1950.3000000000002</v>
      </c>
      <c r="W20" s="226">
        <f t="shared" si="4"/>
        <v>5045.700000000001</v>
      </c>
      <c r="X20" s="247">
        <f t="shared" si="6"/>
        <v>27813.2</v>
      </c>
      <c r="Y20" s="248">
        <v>111</v>
      </c>
      <c r="Z20" s="229"/>
      <c r="AA20" s="221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</row>
    <row r="21" spans="1:55" s="230" customFormat="1" ht="14.25">
      <c r="A21" s="244">
        <f t="shared" si="7"/>
        <v>13</v>
      </c>
      <c r="B21" s="245" t="s">
        <v>240</v>
      </c>
      <c r="C21" s="246" t="s">
        <v>133</v>
      </c>
      <c r="D21" s="249" t="s">
        <v>239</v>
      </c>
      <c r="E21" s="246" t="s">
        <v>0</v>
      </c>
      <c r="F21" s="225">
        <v>30000</v>
      </c>
      <c r="G21" s="225"/>
      <c r="H21" s="226">
        <v>25</v>
      </c>
      <c r="I21" s="226">
        <v>100</v>
      </c>
      <c r="J21" s="226">
        <v>100</v>
      </c>
      <c r="K21" s="226">
        <f t="shared" si="9"/>
        <v>861</v>
      </c>
      <c r="L21" s="226">
        <f t="shared" si="10"/>
        <v>2130</v>
      </c>
      <c r="M21" s="226">
        <f>+F21*1.1%</f>
        <v>330.00000000000006</v>
      </c>
      <c r="N21" s="226">
        <f>+F21*3.04%</f>
        <v>912</v>
      </c>
      <c r="O21" s="226">
        <f>+F21*7.09%</f>
        <v>2127</v>
      </c>
      <c r="P21" s="226"/>
      <c r="Q21" s="226"/>
      <c r="R21" s="226">
        <v>500</v>
      </c>
      <c r="S21" s="226"/>
      <c r="T21" s="226">
        <v>1834</v>
      </c>
      <c r="U21" s="226">
        <f t="shared" si="2"/>
        <v>6860</v>
      </c>
      <c r="V21" s="226">
        <f t="shared" si="3"/>
        <v>1773</v>
      </c>
      <c r="W21" s="226">
        <f t="shared" si="4"/>
        <v>4587</v>
      </c>
      <c r="X21" s="247">
        <f t="shared" si="6"/>
        <v>25668</v>
      </c>
      <c r="Y21" s="248">
        <v>111</v>
      </c>
      <c r="Z21" s="229"/>
      <c r="AA21" s="221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</row>
    <row r="22" spans="1:55" s="230" customFormat="1" ht="14.25">
      <c r="A22" s="244">
        <f t="shared" si="7"/>
        <v>14</v>
      </c>
      <c r="B22" s="245" t="s">
        <v>82</v>
      </c>
      <c r="C22" s="246" t="s">
        <v>134</v>
      </c>
      <c r="D22" s="249" t="s">
        <v>83</v>
      </c>
      <c r="E22" s="246" t="s">
        <v>0</v>
      </c>
      <c r="F22" s="225">
        <v>80000</v>
      </c>
      <c r="G22" s="225">
        <v>7004.02</v>
      </c>
      <c r="H22" s="226">
        <v>25</v>
      </c>
      <c r="I22" s="226"/>
      <c r="J22" s="226">
        <v>100</v>
      </c>
      <c r="K22" s="226">
        <f aca="true" t="shared" si="12" ref="K22:K51">+F22*2.87%</f>
        <v>2296</v>
      </c>
      <c r="L22" s="226">
        <f aca="true" t="shared" si="13" ref="L22:L51">+F22*7.1%</f>
        <v>5679.999999999999</v>
      </c>
      <c r="M22" s="226">
        <f>74808*1.1%</f>
        <v>822.888</v>
      </c>
      <c r="N22" s="226">
        <f t="shared" si="11"/>
        <v>2432</v>
      </c>
      <c r="O22" s="226">
        <f aca="true" t="shared" si="14" ref="O22:O30">+F22*7.09%</f>
        <v>5672</v>
      </c>
      <c r="P22" s="226"/>
      <c r="Q22" s="226"/>
      <c r="R22" s="226">
        <v>500</v>
      </c>
      <c r="S22" s="226">
        <v>1587.38</v>
      </c>
      <c r="T22" s="226">
        <v>2011.5</v>
      </c>
      <c r="U22" s="226">
        <f t="shared" si="2"/>
        <v>18990.268</v>
      </c>
      <c r="V22" s="226">
        <f t="shared" si="3"/>
        <v>4728</v>
      </c>
      <c r="W22" s="226">
        <f t="shared" si="4"/>
        <v>12174.887999999999</v>
      </c>
      <c r="X22" s="247">
        <f t="shared" si="6"/>
        <v>64044.09999999999</v>
      </c>
      <c r="Y22" s="248">
        <v>111</v>
      </c>
      <c r="Z22" s="229"/>
      <c r="AA22" s="221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</row>
    <row r="23" spans="1:55" s="230" customFormat="1" ht="28.5">
      <c r="A23" s="244">
        <f t="shared" si="7"/>
        <v>15</v>
      </c>
      <c r="B23" s="245" t="s">
        <v>59</v>
      </c>
      <c r="C23" s="246" t="s">
        <v>134</v>
      </c>
      <c r="D23" s="249" t="s">
        <v>41</v>
      </c>
      <c r="E23" s="246" t="s">
        <v>0</v>
      </c>
      <c r="F23" s="225">
        <v>40000</v>
      </c>
      <c r="G23" s="225">
        <v>442.65</v>
      </c>
      <c r="H23" s="226">
        <v>25</v>
      </c>
      <c r="I23" s="226"/>
      <c r="J23" s="226">
        <v>100</v>
      </c>
      <c r="K23" s="226">
        <f t="shared" si="12"/>
        <v>1148</v>
      </c>
      <c r="L23" s="226">
        <f t="shared" si="13"/>
        <v>2839.9999999999995</v>
      </c>
      <c r="M23" s="226">
        <f>+F23*1.1%</f>
        <v>440.00000000000006</v>
      </c>
      <c r="N23" s="226">
        <f t="shared" si="11"/>
        <v>1216</v>
      </c>
      <c r="O23" s="226">
        <f t="shared" si="14"/>
        <v>2836</v>
      </c>
      <c r="P23" s="226"/>
      <c r="Q23" s="226"/>
      <c r="R23" s="226"/>
      <c r="S23" s="226">
        <v>0</v>
      </c>
      <c r="T23" s="226"/>
      <c r="U23" s="226">
        <f t="shared" si="2"/>
        <v>8480</v>
      </c>
      <c r="V23" s="226">
        <f t="shared" si="3"/>
        <v>2364</v>
      </c>
      <c r="W23" s="226">
        <f t="shared" si="4"/>
        <v>6116</v>
      </c>
      <c r="X23" s="247">
        <f t="shared" si="6"/>
        <v>37068.35</v>
      </c>
      <c r="Y23" s="248">
        <v>111</v>
      </c>
      <c r="Z23" s="229"/>
      <c r="AA23" s="221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</row>
    <row r="24" spans="1:55" s="230" customFormat="1" ht="28.5">
      <c r="A24" s="244">
        <f t="shared" si="7"/>
        <v>16</v>
      </c>
      <c r="B24" s="245" t="s">
        <v>22</v>
      </c>
      <c r="C24" s="246" t="s">
        <v>134</v>
      </c>
      <c r="D24" s="249" t="s">
        <v>271</v>
      </c>
      <c r="E24" s="246" t="s">
        <v>0</v>
      </c>
      <c r="F24" s="225">
        <v>90081.87</v>
      </c>
      <c r="G24" s="225">
        <v>9375.53</v>
      </c>
      <c r="H24" s="226">
        <v>25</v>
      </c>
      <c r="I24" s="226"/>
      <c r="J24" s="226">
        <v>100</v>
      </c>
      <c r="K24" s="226">
        <f t="shared" si="12"/>
        <v>2585.3496689999997</v>
      </c>
      <c r="L24" s="226">
        <f t="shared" si="13"/>
        <v>6395.81277</v>
      </c>
      <c r="M24" s="226">
        <f>74808*1.1%</f>
        <v>822.888</v>
      </c>
      <c r="N24" s="226">
        <f t="shared" si="11"/>
        <v>2738.488848</v>
      </c>
      <c r="O24" s="226">
        <f t="shared" si="14"/>
        <v>6386.804583</v>
      </c>
      <c r="P24" s="226"/>
      <c r="Q24" s="226"/>
      <c r="R24" s="226"/>
      <c r="S24" s="226">
        <v>1587.38</v>
      </c>
      <c r="T24" s="226"/>
      <c r="U24" s="226">
        <f t="shared" si="2"/>
        <v>20516.72387</v>
      </c>
      <c r="V24" s="226">
        <f t="shared" si="3"/>
        <v>5323.838517</v>
      </c>
      <c r="W24" s="226">
        <f t="shared" si="4"/>
        <v>13605.505353</v>
      </c>
      <c r="X24" s="247">
        <f t="shared" si="6"/>
        <v>73670.121483</v>
      </c>
      <c r="Y24" s="248">
        <v>111</v>
      </c>
      <c r="Z24" s="229"/>
      <c r="AA24" s="221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</row>
    <row r="25" spans="1:55" s="230" customFormat="1" ht="28.5">
      <c r="A25" s="244">
        <f t="shared" si="7"/>
        <v>17</v>
      </c>
      <c r="B25" s="245" t="s">
        <v>65</v>
      </c>
      <c r="C25" s="246" t="s">
        <v>135</v>
      </c>
      <c r="D25" s="249" t="s">
        <v>47</v>
      </c>
      <c r="E25" s="246" t="s">
        <v>0</v>
      </c>
      <c r="F25" s="225">
        <v>56200</v>
      </c>
      <c r="G25" s="225">
        <v>2252.82</v>
      </c>
      <c r="H25" s="226">
        <v>25</v>
      </c>
      <c r="I25" s="226">
        <v>100</v>
      </c>
      <c r="J25" s="226">
        <v>100</v>
      </c>
      <c r="K25" s="226">
        <f t="shared" si="12"/>
        <v>1612.94</v>
      </c>
      <c r="L25" s="226">
        <f t="shared" si="13"/>
        <v>3990.2</v>
      </c>
      <c r="M25" s="226">
        <f>F25*1.1%</f>
        <v>618.2</v>
      </c>
      <c r="N25" s="226">
        <f t="shared" si="11"/>
        <v>1708.48</v>
      </c>
      <c r="O25" s="226">
        <f t="shared" si="14"/>
        <v>3984.5800000000004</v>
      </c>
      <c r="P25" s="226"/>
      <c r="Q25" s="226"/>
      <c r="R25" s="226">
        <v>500</v>
      </c>
      <c r="S25" s="226">
        <v>3174.76</v>
      </c>
      <c r="T25" s="226">
        <v>5279.57</v>
      </c>
      <c r="U25" s="226">
        <f t="shared" si="2"/>
        <v>15589.16</v>
      </c>
      <c r="V25" s="226">
        <f t="shared" si="3"/>
        <v>3321.42</v>
      </c>
      <c r="W25" s="226">
        <f t="shared" si="4"/>
        <v>8592.98</v>
      </c>
      <c r="X25" s="247">
        <f t="shared" si="6"/>
        <v>41446.43</v>
      </c>
      <c r="Y25" s="248">
        <v>111</v>
      </c>
      <c r="Z25" s="229"/>
      <c r="AA25" s="221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</row>
    <row r="26" spans="1:55" s="230" customFormat="1" ht="28.5">
      <c r="A26" s="244">
        <f t="shared" si="7"/>
        <v>18</v>
      </c>
      <c r="B26" s="245" t="s">
        <v>263</v>
      </c>
      <c r="C26" s="246" t="s">
        <v>135</v>
      </c>
      <c r="D26" s="249" t="s">
        <v>108</v>
      </c>
      <c r="E26" s="246" t="s">
        <v>0</v>
      </c>
      <c r="F26" s="225">
        <v>22000</v>
      </c>
      <c r="G26" s="225"/>
      <c r="H26" s="226">
        <v>25</v>
      </c>
      <c r="I26" s="226">
        <v>100</v>
      </c>
      <c r="J26" s="226">
        <v>100</v>
      </c>
      <c r="K26" s="226">
        <f>+F26*2.87%</f>
        <v>631.4</v>
      </c>
      <c r="L26" s="226">
        <f>+F26*7.1%</f>
        <v>1561.9999999999998</v>
      </c>
      <c r="M26" s="226">
        <f>+F26*1.1%</f>
        <v>242.00000000000003</v>
      </c>
      <c r="N26" s="226">
        <f>+F26*3.04%</f>
        <v>668.8</v>
      </c>
      <c r="O26" s="226">
        <f>+F26*7.09%</f>
        <v>1559.8000000000002</v>
      </c>
      <c r="P26" s="226"/>
      <c r="Q26" s="226"/>
      <c r="R26" s="226">
        <v>3000</v>
      </c>
      <c r="S26" s="226"/>
      <c r="T26" s="226">
        <v>2936.58</v>
      </c>
      <c r="U26" s="226">
        <f t="shared" si="2"/>
        <v>7664</v>
      </c>
      <c r="V26" s="226">
        <f t="shared" si="3"/>
        <v>1300.1999999999998</v>
      </c>
      <c r="W26" s="226">
        <f t="shared" si="4"/>
        <v>3363.8</v>
      </c>
      <c r="X26" s="247">
        <f>+F26-V26-G26-H26-S26-J26-P26-Q26-R26-T26-I26</f>
        <v>14538.22</v>
      </c>
      <c r="Y26" s="248">
        <v>111</v>
      </c>
      <c r="Z26" s="229"/>
      <c r="AA26" s="221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</row>
    <row r="27" spans="1:55" s="230" customFormat="1" ht="28.5">
      <c r="A27" s="244">
        <f t="shared" si="7"/>
        <v>19</v>
      </c>
      <c r="B27" s="245" t="s">
        <v>34</v>
      </c>
      <c r="C27" s="246" t="s">
        <v>136</v>
      </c>
      <c r="D27" s="249" t="s">
        <v>50</v>
      </c>
      <c r="E27" s="246" t="s">
        <v>0</v>
      </c>
      <c r="F27" s="225">
        <v>44824.05</v>
      </c>
      <c r="G27" s="225">
        <v>1123.49</v>
      </c>
      <c r="H27" s="226">
        <v>25</v>
      </c>
      <c r="I27" s="226"/>
      <c r="J27" s="226">
        <v>100</v>
      </c>
      <c r="K27" s="226">
        <f t="shared" si="12"/>
        <v>1286.450235</v>
      </c>
      <c r="L27" s="226">
        <f t="shared" si="13"/>
        <v>3182.50755</v>
      </c>
      <c r="M27" s="226">
        <f>+F27*1.1%</f>
        <v>493.06455000000005</v>
      </c>
      <c r="N27" s="226">
        <f t="shared" si="11"/>
        <v>1362.65112</v>
      </c>
      <c r="O27" s="226">
        <f t="shared" si="14"/>
        <v>3178.0251450000005</v>
      </c>
      <c r="P27" s="226"/>
      <c r="Q27" s="226"/>
      <c r="R27" s="226">
        <v>500</v>
      </c>
      <c r="S27" s="226">
        <v>0</v>
      </c>
      <c r="T27" s="226"/>
      <c r="U27" s="226">
        <f t="shared" si="2"/>
        <v>10002.6986</v>
      </c>
      <c r="V27" s="226">
        <f t="shared" si="3"/>
        <v>2649.101355</v>
      </c>
      <c r="W27" s="226">
        <f t="shared" si="4"/>
        <v>6853.597245000001</v>
      </c>
      <c r="X27" s="247">
        <f t="shared" si="6"/>
        <v>40426.458645000006</v>
      </c>
      <c r="Y27" s="248">
        <v>111</v>
      </c>
      <c r="Z27" s="229"/>
      <c r="AA27" s="221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</row>
    <row r="28" spans="1:55" s="230" customFormat="1" ht="42.75">
      <c r="A28" s="244">
        <f t="shared" si="7"/>
        <v>20</v>
      </c>
      <c r="B28" s="245" t="s">
        <v>63</v>
      </c>
      <c r="C28" s="246" t="s">
        <v>136</v>
      </c>
      <c r="D28" s="249" t="s">
        <v>64</v>
      </c>
      <c r="E28" s="246" t="s">
        <v>0</v>
      </c>
      <c r="F28" s="225">
        <v>50000</v>
      </c>
      <c r="G28" s="225">
        <v>1854</v>
      </c>
      <c r="H28" s="226">
        <v>25</v>
      </c>
      <c r="I28" s="226"/>
      <c r="J28" s="226">
        <v>100</v>
      </c>
      <c r="K28" s="226">
        <f t="shared" si="12"/>
        <v>1435</v>
      </c>
      <c r="L28" s="226">
        <f t="shared" si="13"/>
        <v>3549.9999999999995</v>
      </c>
      <c r="M28" s="226">
        <f>+F28*1.1%</f>
        <v>550</v>
      </c>
      <c r="N28" s="226">
        <f t="shared" si="11"/>
        <v>1520</v>
      </c>
      <c r="O28" s="226">
        <f t="shared" si="14"/>
        <v>3545.0000000000005</v>
      </c>
      <c r="P28" s="226"/>
      <c r="Q28" s="226"/>
      <c r="R28" s="226"/>
      <c r="S28" s="226">
        <v>0</v>
      </c>
      <c r="T28" s="226"/>
      <c r="U28" s="226">
        <f t="shared" si="2"/>
        <v>10600</v>
      </c>
      <c r="V28" s="226">
        <f t="shared" si="3"/>
        <v>2955</v>
      </c>
      <c r="W28" s="226">
        <f t="shared" si="4"/>
        <v>7645</v>
      </c>
      <c r="X28" s="247">
        <f t="shared" si="6"/>
        <v>45066</v>
      </c>
      <c r="Y28" s="248">
        <v>111</v>
      </c>
      <c r="Z28" s="229"/>
      <c r="AA28" s="221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</row>
    <row r="29" spans="1:55" s="230" customFormat="1" ht="28.5">
      <c r="A29" s="244">
        <f t="shared" si="7"/>
        <v>21</v>
      </c>
      <c r="B29" s="245" t="s">
        <v>70</v>
      </c>
      <c r="C29" s="246" t="s">
        <v>136</v>
      </c>
      <c r="D29" s="249" t="s">
        <v>267</v>
      </c>
      <c r="E29" s="246" t="s">
        <v>0</v>
      </c>
      <c r="F29" s="225">
        <v>90000</v>
      </c>
      <c r="G29" s="225">
        <v>9753.12</v>
      </c>
      <c r="H29" s="226">
        <v>25</v>
      </c>
      <c r="I29" s="226"/>
      <c r="J29" s="226">
        <v>100</v>
      </c>
      <c r="K29" s="226">
        <f t="shared" si="12"/>
        <v>2583</v>
      </c>
      <c r="L29" s="226">
        <f t="shared" si="13"/>
        <v>6389.999999999999</v>
      </c>
      <c r="M29" s="226">
        <f>74808*1.1%</f>
        <v>822.888</v>
      </c>
      <c r="N29" s="226">
        <f t="shared" si="11"/>
        <v>2736</v>
      </c>
      <c r="O29" s="226">
        <f t="shared" si="14"/>
        <v>6381</v>
      </c>
      <c r="P29" s="226"/>
      <c r="Q29" s="226"/>
      <c r="R29" s="226">
        <v>500</v>
      </c>
      <c r="S29" s="226"/>
      <c r="T29" s="226">
        <v>2011</v>
      </c>
      <c r="U29" s="226">
        <f t="shared" si="2"/>
        <v>19412.888</v>
      </c>
      <c r="V29" s="226">
        <f t="shared" si="3"/>
        <v>5319</v>
      </c>
      <c r="W29" s="226">
        <f t="shared" si="4"/>
        <v>13593.887999999999</v>
      </c>
      <c r="X29" s="247">
        <f t="shared" si="6"/>
        <v>72291.88</v>
      </c>
      <c r="Y29" s="248">
        <v>111</v>
      </c>
      <c r="Z29" s="229"/>
      <c r="AA29" s="221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</row>
    <row r="30" spans="1:55" s="230" customFormat="1" ht="28.5">
      <c r="A30" s="244">
        <f t="shared" si="7"/>
        <v>22</v>
      </c>
      <c r="B30" s="245" t="s">
        <v>7</v>
      </c>
      <c r="C30" s="246" t="s">
        <v>137</v>
      </c>
      <c r="D30" s="249" t="s">
        <v>41</v>
      </c>
      <c r="E30" s="246" t="s">
        <v>0</v>
      </c>
      <c r="F30" s="225">
        <v>45000</v>
      </c>
      <c r="G30" s="225">
        <v>1148.33</v>
      </c>
      <c r="H30" s="226">
        <v>25</v>
      </c>
      <c r="I30" s="226"/>
      <c r="J30" s="226">
        <v>100</v>
      </c>
      <c r="K30" s="226">
        <f t="shared" si="12"/>
        <v>1291.5</v>
      </c>
      <c r="L30" s="226">
        <f t="shared" si="13"/>
        <v>3194.9999999999995</v>
      </c>
      <c r="M30" s="226">
        <f aca="true" t="shared" si="15" ref="M30:M35">+F30*1.1%</f>
        <v>495.00000000000006</v>
      </c>
      <c r="N30" s="226">
        <f t="shared" si="11"/>
        <v>1368</v>
      </c>
      <c r="O30" s="226">
        <f t="shared" si="14"/>
        <v>3190.5</v>
      </c>
      <c r="P30" s="226"/>
      <c r="Q30" s="226"/>
      <c r="R30" s="226"/>
      <c r="S30" s="226">
        <v>0</v>
      </c>
      <c r="T30" s="226"/>
      <c r="U30" s="226">
        <f t="shared" si="2"/>
        <v>9540</v>
      </c>
      <c r="V30" s="226">
        <f t="shared" si="3"/>
        <v>2659.5</v>
      </c>
      <c r="W30" s="226">
        <f t="shared" si="4"/>
        <v>6880.5</v>
      </c>
      <c r="X30" s="247">
        <f t="shared" si="6"/>
        <v>41067.17</v>
      </c>
      <c r="Y30" s="248">
        <v>111</v>
      </c>
      <c r="Z30" s="229"/>
      <c r="AA30" s="221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</row>
    <row r="31" spans="1:55" s="230" customFormat="1" ht="28.5">
      <c r="A31" s="244">
        <f t="shared" si="7"/>
        <v>23</v>
      </c>
      <c r="B31" s="245" t="s">
        <v>196</v>
      </c>
      <c r="C31" s="246" t="s">
        <v>137</v>
      </c>
      <c r="D31" s="249" t="s">
        <v>89</v>
      </c>
      <c r="E31" s="246" t="s">
        <v>0</v>
      </c>
      <c r="F31" s="225">
        <v>27000</v>
      </c>
      <c r="G31" s="225"/>
      <c r="H31" s="226">
        <v>25</v>
      </c>
      <c r="I31" s="226"/>
      <c r="J31" s="226">
        <v>100</v>
      </c>
      <c r="K31" s="226">
        <f>+F31*2.87%</f>
        <v>774.9</v>
      </c>
      <c r="L31" s="226">
        <f>+F31*7.1%</f>
        <v>1916.9999999999998</v>
      </c>
      <c r="M31" s="226">
        <f t="shared" si="15"/>
        <v>297.00000000000006</v>
      </c>
      <c r="N31" s="226">
        <f aca="true" t="shared" si="16" ref="N31:N36">+F31*3.04%</f>
        <v>820.8</v>
      </c>
      <c r="O31" s="226">
        <f aca="true" t="shared" si="17" ref="O31:O36">+F31*7.09%</f>
        <v>1914.3000000000002</v>
      </c>
      <c r="P31" s="226"/>
      <c r="Q31" s="226"/>
      <c r="R31" s="226">
        <v>500</v>
      </c>
      <c r="S31" s="226">
        <v>0</v>
      </c>
      <c r="T31" s="226">
        <v>1834</v>
      </c>
      <c r="U31" s="226">
        <f t="shared" si="2"/>
        <v>6224</v>
      </c>
      <c r="V31" s="226">
        <f t="shared" si="3"/>
        <v>1595.6999999999998</v>
      </c>
      <c r="W31" s="226">
        <f t="shared" si="4"/>
        <v>4128.3</v>
      </c>
      <c r="X31" s="247">
        <f t="shared" si="6"/>
        <v>22945.3</v>
      </c>
      <c r="Y31" s="248">
        <v>111</v>
      </c>
      <c r="Z31" s="229"/>
      <c r="AA31" s="221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</row>
    <row r="32" spans="1:55" s="230" customFormat="1" ht="28.5">
      <c r="A32" s="244">
        <f t="shared" si="7"/>
        <v>24</v>
      </c>
      <c r="B32" s="245" t="s">
        <v>225</v>
      </c>
      <c r="C32" s="246" t="s">
        <v>137</v>
      </c>
      <c r="D32" s="249" t="s">
        <v>89</v>
      </c>
      <c r="E32" s="246" t="s">
        <v>0</v>
      </c>
      <c r="F32" s="225">
        <v>30000</v>
      </c>
      <c r="G32" s="225"/>
      <c r="H32" s="226">
        <v>25</v>
      </c>
      <c r="I32" s="226"/>
      <c r="J32" s="226">
        <v>100</v>
      </c>
      <c r="K32" s="226">
        <f>+F32*2.87%</f>
        <v>861</v>
      </c>
      <c r="L32" s="226">
        <f>+F32*7.1%</f>
        <v>2130</v>
      </c>
      <c r="M32" s="226">
        <f t="shared" si="15"/>
        <v>330.00000000000006</v>
      </c>
      <c r="N32" s="226">
        <f t="shared" si="16"/>
        <v>912</v>
      </c>
      <c r="O32" s="226">
        <f t="shared" si="17"/>
        <v>2127</v>
      </c>
      <c r="P32" s="226"/>
      <c r="Q32" s="226"/>
      <c r="R32" s="226"/>
      <c r="S32" s="226">
        <v>0</v>
      </c>
      <c r="T32" s="226"/>
      <c r="U32" s="226">
        <f t="shared" si="2"/>
        <v>6360</v>
      </c>
      <c r="V32" s="226">
        <f t="shared" si="3"/>
        <v>1773</v>
      </c>
      <c r="W32" s="226">
        <f t="shared" si="4"/>
        <v>4587</v>
      </c>
      <c r="X32" s="247">
        <f t="shared" si="6"/>
        <v>28102</v>
      </c>
      <c r="Y32" s="248">
        <v>111</v>
      </c>
      <c r="Z32" s="229"/>
      <c r="AA32" s="221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</row>
    <row r="33" spans="1:55" s="230" customFormat="1" ht="14.25">
      <c r="A33" s="244">
        <f t="shared" si="7"/>
        <v>25</v>
      </c>
      <c r="B33" s="245" t="s">
        <v>226</v>
      </c>
      <c r="C33" s="246" t="s">
        <v>137</v>
      </c>
      <c r="D33" s="249" t="s">
        <v>89</v>
      </c>
      <c r="E33" s="246" t="s">
        <v>0</v>
      </c>
      <c r="F33" s="225">
        <v>30000</v>
      </c>
      <c r="G33" s="225"/>
      <c r="H33" s="226">
        <v>25</v>
      </c>
      <c r="I33" s="226"/>
      <c r="J33" s="226">
        <v>100</v>
      </c>
      <c r="K33" s="226">
        <f>+F33*2.87%</f>
        <v>861</v>
      </c>
      <c r="L33" s="226">
        <f>+F33*7.1%</f>
        <v>2130</v>
      </c>
      <c r="M33" s="226">
        <f t="shared" si="15"/>
        <v>330.00000000000006</v>
      </c>
      <c r="N33" s="226">
        <f t="shared" si="16"/>
        <v>912</v>
      </c>
      <c r="O33" s="226">
        <f t="shared" si="17"/>
        <v>2127</v>
      </c>
      <c r="P33" s="226"/>
      <c r="Q33" s="226"/>
      <c r="R33" s="226">
        <v>500</v>
      </c>
      <c r="S33" s="226">
        <v>0</v>
      </c>
      <c r="T33" s="226">
        <v>1999.39</v>
      </c>
      <c r="U33" s="226">
        <f t="shared" si="2"/>
        <v>6860</v>
      </c>
      <c r="V33" s="226">
        <f t="shared" si="3"/>
        <v>1773</v>
      </c>
      <c r="W33" s="226">
        <f t="shared" si="4"/>
        <v>4587</v>
      </c>
      <c r="X33" s="247">
        <f t="shared" si="6"/>
        <v>25602.61</v>
      </c>
      <c r="Y33" s="248">
        <v>111</v>
      </c>
      <c r="Z33" s="229"/>
      <c r="AA33" s="221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</row>
    <row r="34" spans="1:55" s="230" customFormat="1" ht="14.25">
      <c r="A34" s="244">
        <f t="shared" si="7"/>
        <v>26</v>
      </c>
      <c r="B34" s="245" t="s">
        <v>203</v>
      </c>
      <c r="C34" s="246" t="s">
        <v>137</v>
      </c>
      <c r="D34" s="249" t="s">
        <v>108</v>
      </c>
      <c r="E34" s="246" t="s">
        <v>0</v>
      </c>
      <c r="F34" s="225">
        <v>30000</v>
      </c>
      <c r="G34" s="225">
        <v>0</v>
      </c>
      <c r="H34" s="226">
        <v>25</v>
      </c>
      <c r="I34" s="226">
        <v>100</v>
      </c>
      <c r="J34" s="226">
        <v>100</v>
      </c>
      <c r="K34" s="226">
        <f>+F34*2.87%</f>
        <v>861</v>
      </c>
      <c r="L34" s="226">
        <f>+F34*7.1%</f>
        <v>2130</v>
      </c>
      <c r="M34" s="226">
        <f t="shared" si="15"/>
        <v>330.00000000000006</v>
      </c>
      <c r="N34" s="226">
        <f t="shared" si="16"/>
        <v>912</v>
      </c>
      <c r="O34" s="226">
        <f t="shared" si="17"/>
        <v>2127</v>
      </c>
      <c r="P34" s="226"/>
      <c r="Q34" s="226"/>
      <c r="R34" s="226">
        <v>500</v>
      </c>
      <c r="S34" s="226">
        <v>0</v>
      </c>
      <c r="T34" s="226">
        <v>4190.29</v>
      </c>
      <c r="U34" s="226">
        <f t="shared" si="2"/>
        <v>6860</v>
      </c>
      <c r="V34" s="226">
        <f t="shared" si="3"/>
        <v>1773</v>
      </c>
      <c r="W34" s="226">
        <f t="shared" si="4"/>
        <v>4587</v>
      </c>
      <c r="X34" s="247">
        <f t="shared" si="6"/>
        <v>23311.71</v>
      </c>
      <c r="Y34" s="248">
        <v>111</v>
      </c>
      <c r="Z34" s="229"/>
      <c r="AA34" s="221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</row>
    <row r="35" spans="1:55" s="230" customFormat="1" ht="14.25">
      <c r="A35" s="244">
        <f t="shared" si="7"/>
        <v>27</v>
      </c>
      <c r="B35" s="245" t="s">
        <v>99</v>
      </c>
      <c r="C35" s="246" t="s">
        <v>238</v>
      </c>
      <c r="D35" s="249" t="s">
        <v>108</v>
      </c>
      <c r="E35" s="246" t="s">
        <v>145</v>
      </c>
      <c r="F35" s="225">
        <v>30000</v>
      </c>
      <c r="G35" s="225">
        <v>0</v>
      </c>
      <c r="H35" s="226">
        <v>25</v>
      </c>
      <c r="I35" s="226"/>
      <c r="J35" s="226">
        <v>100</v>
      </c>
      <c r="K35" s="226">
        <f>+F35*2.87%</f>
        <v>861</v>
      </c>
      <c r="L35" s="226">
        <f>+F35*7.1%</f>
        <v>2130</v>
      </c>
      <c r="M35" s="226">
        <f t="shared" si="15"/>
        <v>330.00000000000006</v>
      </c>
      <c r="N35" s="226">
        <f t="shared" si="16"/>
        <v>912</v>
      </c>
      <c r="O35" s="226">
        <f t="shared" si="17"/>
        <v>2127</v>
      </c>
      <c r="P35" s="226"/>
      <c r="Q35" s="226"/>
      <c r="R35" s="226">
        <v>1000</v>
      </c>
      <c r="S35" s="226">
        <v>0</v>
      </c>
      <c r="T35" s="226">
        <v>1834</v>
      </c>
      <c r="U35" s="226">
        <f t="shared" si="2"/>
        <v>7360</v>
      </c>
      <c r="V35" s="226">
        <f t="shared" si="3"/>
        <v>1773</v>
      </c>
      <c r="W35" s="226">
        <f t="shared" si="4"/>
        <v>4587</v>
      </c>
      <c r="X35" s="247">
        <f t="shared" si="6"/>
        <v>25268</v>
      </c>
      <c r="Y35" s="248">
        <v>111</v>
      </c>
      <c r="Z35" s="229"/>
      <c r="AA35" s="221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</row>
    <row r="36" spans="1:55" s="230" customFormat="1" ht="14.25">
      <c r="A36" s="244">
        <f t="shared" si="7"/>
        <v>28</v>
      </c>
      <c r="B36" s="245" t="s">
        <v>27</v>
      </c>
      <c r="C36" s="246" t="s">
        <v>138</v>
      </c>
      <c r="D36" s="249" t="s">
        <v>53</v>
      </c>
      <c r="E36" s="246" t="s">
        <v>0</v>
      </c>
      <c r="F36" s="225">
        <v>180000</v>
      </c>
      <c r="G36" s="225">
        <v>30526.52</v>
      </c>
      <c r="H36" s="226">
        <v>25</v>
      </c>
      <c r="I36" s="226"/>
      <c r="J36" s="226">
        <v>100</v>
      </c>
      <c r="K36" s="226">
        <f t="shared" si="12"/>
        <v>5166</v>
      </c>
      <c r="L36" s="226">
        <f t="shared" si="13"/>
        <v>12779.999999999998</v>
      </c>
      <c r="M36" s="226">
        <f>74808*1.1%</f>
        <v>822.888</v>
      </c>
      <c r="N36" s="226">
        <f t="shared" si="16"/>
        <v>5472</v>
      </c>
      <c r="O36" s="226">
        <f t="shared" si="17"/>
        <v>12762</v>
      </c>
      <c r="P36" s="226"/>
      <c r="Q36" s="226"/>
      <c r="R36" s="226"/>
      <c r="S36" s="226">
        <v>1587.38</v>
      </c>
      <c r="T36" s="226"/>
      <c r="U36" s="226">
        <f t="shared" si="2"/>
        <v>38590.268</v>
      </c>
      <c r="V36" s="226">
        <f t="shared" si="3"/>
        <v>10638</v>
      </c>
      <c r="W36" s="226">
        <f t="shared" si="4"/>
        <v>26364.888</v>
      </c>
      <c r="X36" s="247">
        <f t="shared" si="6"/>
        <v>137123.1</v>
      </c>
      <c r="Y36" s="248">
        <v>111</v>
      </c>
      <c r="Z36" s="229"/>
      <c r="AA36" s="221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</row>
    <row r="37" spans="1:55" s="230" customFormat="1" ht="14.25">
      <c r="A37" s="244">
        <f t="shared" si="7"/>
        <v>29</v>
      </c>
      <c r="B37" s="245" t="s">
        <v>8</v>
      </c>
      <c r="C37" s="246" t="s">
        <v>138</v>
      </c>
      <c r="D37" s="249" t="s">
        <v>55</v>
      </c>
      <c r="E37" s="246" t="s">
        <v>0</v>
      </c>
      <c r="F37" s="225">
        <v>45000</v>
      </c>
      <c r="G37" s="225">
        <v>1148.33</v>
      </c>
      <c r="H37" s="226">
        <v>25</v>
      </c>
      <c r="I37" s="226"/>
      <c r="J37" s="226">
        <v>100</v>
      </c>
      <c r="K37" s="226">
        <f t="shared" si="12"/>
        <v>1291.5</v>
      </c>
      <c r="L37" s="226">
        <f t="shared" si="13"/>
        <v>3194.9999999999995</v>
      </c>
      <c r="M37" s="226">
        <f>+F37*1.1%</f>
        <v>495.00000000000006</v>
      </c>
      <c r="N37" s="226">
        <f aca="true" t="shared" si="18" ref="N37:N51">+F37*3.04%</f>
        <v>1368</v>
      </c>
      <c r="O37" s="226">
        <f aca="true" t="shared" si="19" ref="O37:O51">+F37*7.09%</f>
        <v>3190.5</v>
      </c>
      <c r="P37" s="226"/>
      <c r="Q37" s="226"/>
      <c r="R37" s="226"/>
      <c r="S37" s="226">
        <v>0</v>
      </c>
      <c r="T37" s="226"/>
      <c r="U37" s="226">
        <f t="shared" si="2"/>
        <v>9540</v>
      </c>
      <c r="V37" s="226">
        <f t="shared" si="3"/>
        <v>2659.5</v>
      </c>
      <c r="W37" s="226">
        <f t="shared" si="4"/>
        <v>6880.5</v>
      </c>
      <c r="X37" s="247">
        <f t="shared" si="6"/>
        <v>41067.17</v>
      </c>
      <c r="Y37" s="248">
        <v>111</v>
      </c>
      <c r="Z37" s="229"/>
      <c r="AA37" s="221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</row>
    <row r="38" spans="1:55" s="230" customFormat="1" ht="14.25">
      <c r="A38" s="244">
        <f t="shared" si="7"/>
        <v>30</v>
      </c>
      <c r="B38" s="245" t="s">
        <v>2</v>
      </c>
      <c r="C38" s="246" t="s">
        <v>138</v>
      </c>
      <c r="D38" s="249" t="s">
        <v>54</v>
      </c>
      <c r="E38" s="246" t="s">
        <v>0</v>
      </c>
      <c r="F38" s="225">
        <v>123250</v>
      </c>
      <c r="G38" s="225">
        <v>17177.5</v>
      </c>
      <c r="H38" s="226">
        <v>25</v>
      </c>
      <c r="I38" s="226"/>
      <c r="J38" s="226">
        <v>100</v>
      </c>
      <c r="K38" s="226">
        <f t="shared" si="12"/>
        <v>3537.275</v>
      </c>
      <c r="L38" s="226">
        <f t="shared" si="13"/>
        <v>8750.75</v>
      </c>
      <c r="M38" s="226">
        <f>74808*1.1%</f>
        <v>822.888</v>
      </c>
      <c r="N38" s="226">
        <f t="shared" si="18"/>
        <v>3746.8</v>
      </c>
      <c r="O38" s="226">
        <f t="shared" si="19"/>
        <v>8738.425000000001</v>
      </c>
      <c r="P38" s="226"/>
      <c r="Q38" s="226"/>
      <c r="R38" s="226"/>
      <c r="S38" s="226">
        <v>1587.38</v>
      </c>
      <c r="T38" s="226"/>
      <c r="U38" s="226">
        <f t="shared" si="2"/>
        <v>27183.518</v>
      </c>
      <c r="V38" s="226">
        <f t="shared" si="3"/>
        <v>7284.075000000001</v>
      </c>
      <c r="W38" s="226">
        <f t="shared" si="4"/>
        <v>18312.063000000002</v>
      </c>
      <c r="X38" s="247">
        <f t="shared" si="6"/>
        <v>97076.045</v>
      </c>
      <c r="Y38" s="248">
        <v>111</v>
      </c>
      <c r="Z38" s="229"/>
      <c r="AA38" s="221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</row>
    <row r="39" spans="1:55" s="230" customFormat="1" ht="28.5">
      <c r="A39" s="244">
        <f t="shared" si="7"/>
        <v>31</v>
      </c>
      <c r="B39" s="245" t="s">
        <v>20</v>
      </c>
      <c r="C39" s="246" t="s">
        <v>138</v>
      </c>
      <c r="D39" s="249" t="s">
        <v>43</v>
      </c>
      <c r="E39" s="246" t="s">
        <v>0</v>
      </c>
      <c r="F39" s="225">
        <v>84875.16</v>
      </c>
      <c r="G39" s="225">
        <v>8150.78</v>
      </c>
      <c r="H39" s="226">
        <v>25</v>
      </c>
      <c r="I39" s="226"/>
      <c r="J39" s="226">
        <v>100</v>
      </c>
      <c r="K39" s="226">
        <f t="shared" si="12"/>
        <v>2435.917092</v>
      </c>
      <c r="L39" s="226">
        <f t="shared" si="13"/>
        <v>6026.1363599999995</v>
      </c>
      <c r="M39" s="226">
        <f>74808*1.1%</f>
        <v>822.888</v>
      </c>
      <c r="N39" s="226">
        <f t="shared" si="18"/>
        <v>2580.2048640000003</v>
      </c>
      <c r="O39" s="226">
        <f t="shared" si="19"/>
        <v>6017.648844</v>
      </c>
      <c r="P39" s="226"/>
      <c r="Q39" s="226"/>
      <c r="R39" s="226"/>
      <c r="S39" s="226">
        <v>1587.38</v>
      </c>
      <c r="T39" s="226"/>
      <c r="U39" s="226">
        <f t="shared" si="2"/>
        <v>19470.175160000003</v>
      </c>
      <c r="V39" s="226">
        <f t="shared" si="3"/>
        <v>5016.121956000001</v>
      </c>
      <c r="W39" s="226">
        <f t="shared" si="4"/>
        <v>12866.673203999999</v>
      </c>
      <c r="X39" s="247">
        <f t="shared" si="6"/>
        <v>69995.878044</v>
      </c>
      <c r="Y39" s="248">
        <v>111</v>
      </c>
      <c r="Z39" s="229"/>
      <c r="AA39" s="221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</row>
    <row r="40" spans="1:55" s="230" customFormat="1" ht="28.5">
      <c r="A40" s="244">
        <f t="shared" si="7"/>
        <v>32</v>
      </c>
      <c r="B40" s="245" t="s">
        <v>60</v>
      </c>
      <c r="C40" s="246" t="s">
        <v>139</v>
      </c>
      <c r="D40" s="249" t="s">
        <v>41</v>
      </c>
      <c r="E40" s="246" t="s">
        <v>0</v>
      </c>
      <c r="F40" s="225">
        <v>65966.28</v>
      </c>
      <c r="G40" s="225">
        <v>4291.94</v>
      </c>
      <c r="H40" s="226">
        <v>25</v>
      </c>
      <c r="I40" s="226"/>
      <c r="J40" s="226">
        <v>100</v>
      </c>
      <c r="K40" s="226">
        <f t="shared" si="12"/>
        <v>1893.232236</v>
      </c>
      <c r="L40" s="226">
        <f t="shared" si="13"/>
        <v>4683.605879999999</v>
      </c>
      <c r="M40" s="226">
        <f>+F40*1.1%</f>
        <v>725.62908</v>
      </c>
      <c r="N40" s="226">
        <f t="shared" si="18"/>
        <v>2005.374912</v>
      </c>
      <c r="O40" s="226">
        <f t="shared" si="19"/>
        <v>4677.009252</v>
      </c>
      <c r="P40" s="226"/>
      <c r="Q40" s="226"/>
      <c r="R40" s="226"/>
      <c r="S40" s="226">
        <v>1587.38</v>
      </c>
      <c r="T40" s="226"/>
      <c r="U40" s="226">
        <f t="shared" si="2"/>
        <v>15572.231359999998</v>
      </c>
      <c r="V40" s="226">
        <f t="shared" si="3"/>
        <v>3898.607148</v>
      </c>
      <c r="W40" s="226">
        <f t="shared" si="4"/>
        <v>10086.244211999998</v>
      </c>
      <c r="X40" s="247">
        <f t="shared" si="6"/>
        <v>56063.352851999996</v>
      </c>
      <c r="Y40" s="248">
        <v>111</v>
      </c>
      <c r="Z40" s="229"/>
      <c r="AA40" s="221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</row>
    <row r="41" spans="1:55" s="230" customFormat="1" ht="28.5">
      <c r="A41" s="244">
        <f t="shared" si="7"/>
        <v>33</v>
      </c>
      <c r="B41" s="245" t="s">
        <v>107</v>
      </c>
      <c r="C41" s="246" t="s">
        <v>139</v>
      </c>
      <c r="D41" s="249" t="s">
        <v>108</v>
      </c>
      <c r="E41" s="246" t="s">
        <v>145</v>
      </c>
      <c r="F41" s="225">
        <v>40000</v>
      </c>
      <c r="G41" s="225">
        <v>442.65</v>
      </c>
      <c r="H41" s="226">
        <v>25</v>
      </c>
      <c r="I41" s="226"/>
      <c r="J41" s="226">
        <v>100</v>
      </c>
      <c r="K41" s="226">
        <f t="shared" si="12"/>
        <v>1148</v>
      </c>
      <c r="L41" s="226">
        <f t="shared" si="13"/>
        <v>2839.9999999999995</v>
      </c>
      <c r="M41" s="226">
        <f aca="true" t="shared" si="20" ref="M41:M51">+F41*1.1%</f>
        <v>440.00000000000006</v>
      </c>
      <c r="N41" s="226">
        <f t="shared" si="18"/>
        <v>1216</v>
      </c>
      <c r="O41" s="226">
        <f t="shared" si="19"/>
        <v>2836</v>
      </c>
      <c r="P41" s="226"/>
      <c r="Q41" s="226"/>
      <c r="R41" s="226"/>
      <c r="S41" s="226"/>
      <c r="T41" s="226"/>
      <c r="U41" s="226">
        <f t="shared" si="2"/>
        <v>8480</v>
      </c>
      <c r="V41" s="226">
        <f t="shared" si="3"/>
        <v>2364</v>
      </c>
      <c r="W41" s="226">
        <f t="shared" si="4"/>
        <v>6116</v>
      </c>
      <c r="X41" s="247">
        <f t="shared" si="6"/>
        <v>37068.35</v>
      </c>
      <c r="Y41" s="248">
        <v>111</v>
      </c>
      <c r="Z41" s="229"/>
      <c r="AA41" s="221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</row>
    <row r="42" spans="1:55" s="230" customFormat="1" ht="28.5">
      <c r="A42" s="244">
        <f t="shared" si="7"/>
        <v>34</v>
      </c>
      <c r="B42" s="245" t="s">
        <v>212</v>
      </c>
      <c r="C42" s="246" t="s">
        <v>136</v>
      </c>
      <c r="D42" s="249" t="s">
        <v>89</v>
      </c>
      <c r="E42" s="246" t="s">
        <v>145</v>
      </c>
      <c r="F42" s="225">
        <v>25000</v>
      </c>
      <c r="G42" s="225"/>
      <c r="H42" s="226">
        <v>25</v>
      </c>
      <c r="I42" s="226">
        <v>100</v>
      </c>
      <c r="J42" s="226">
        <v>100</v>
      </c>
      <c r="K42" s="226">
        <f>+F42*2.87%</f>
        <v>717.5</v>
      </c>
      <c r="L42" s="226">
        <f>+F42*7.1%</f>
        <v>1774.9999999999998</v>
      </c>
      <c r="M42" s="226">
        <f>+F42*1.1%</f>
        <v>275</v>
      </c>
      <c r="N42" s="226">
        <f>+F42*3.04%</f>
        <v>760</v>
      </c>
      <c r="O42" s="226">
        <f>+F42*7.09%</f>
        <v>1772.5000000000002</v>
      </c>
      <c r="P42" s="226"/>
      <c r="Q42" s="226"/>
      <c r="R42" s="226"/>
      <c r="S42" s="226"/>
      <c r="T42" s="226"/>
      <c r="U42" s="226">
        <f aca="true" t="shared" si="21" ref="U42:U74">SUM(K42:S42)</f>
        <v>5300</v>
      </c>
      <c r="V42" s="226">
        <f aca="true" t="shared" si="22" ref="V42:V74">+K42+N42</f>
        <v>1477.5</v>
      </c>
      <c r="W42" s="226">
        <f aca="true" t="shared" si="23" ref="W42:W77">+L42+M42+O42</f>
        <v>3822.5</v>
      </c>
      <c r="X42" s="247">
        <f t="shared" si="6"/>
        <v>23297.5</v>
      </c>
      <c r="Y42" s="248">
        <v>111</v>
      </c>
      <c r="Z42" s="229"/>
      <c r="AA42" s="221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</row>
    <row r="43" spans="1:55" s="230" customFormat="1" ht="28.5">
      <c r="A43" s="244">
        <f t="shared" si="7"/>
        <v>35</v>
      </c>
      <c r="B43" s="245" t="s">
        <v>90</v>
      </c>
      <c r="C43" s="246" t="s">
        <v>139</v>
      </c>
      <c r="D43" s="249" t="s">
        <v>91</v>
      </c>
      <c r="E43" s="246" t="s">
        <v>145</v>
      </c>
      <c r="F43" s="225">
        <v>33000</v>
      </c>
      <c r="G43" s="225"/>
      <c r="H43" s="226">
        <v>25</v>
      </c>
      <c r="I43" s="226"/>
      <c r="J43" s="226">
        <v>100</v>
      </c>
      <c r="K43" s="226">
        <f t="shared" si="12"/>
        <v>947.1</v>
      </c>
      <c r="L43" s="226">
        <f t="shared" si="13"/>
        <v>2343</v>
      </c>
      <c r="M43" s="226">
        <f t="shared" si="20"/>
        <v>363.00000000000006</v>
      </c>
      <c r="N43" s="226">
        <f t="shared" si="18"/>
        <v>1003.2</v>
      </c>
      <c r="O43" s="226">
        <f t="shared" si="19"/>
        <v>2339.7000000000003</v>
      </c>
      <c r="P43" s="226"/>
      <c r="Q43" s="226"/>
      <c r="R43" s="226">
        <v>1000</v>
      </c>
      <c r="S43" s="226"/>
      <c r="T43" s="226">
        <v>3119.27</v>
      </c>
      <c r="U43" s="226">
        <f t="shared" si="21"/>
        <v>7996</v>
      </c>
      <c r="V43" s="226">
        <f t="shared" si="22"/>
        <v>1950.3000000000002</v>
      </c>
      <c r="W43" s="226">
        <f t="shared" si="23"/>
        <v>5045.700000000001</v>
      </c>
      <c r="X43" s="247">
        <f t="shared" si="6"/>
        <v>26805.43</v>
      </c>
      <c r="Y43" s="248">
        <v>111</v>
      </c>
      <c r="Z43" s="229"/>
      <c r="AA43" s="221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</row>
    <row r="44" spans="1:55" s="230" customFormat="1" ht="28.5">
      <c r="A44" s="244">
        <f t="shared" si="7"/>
        <v>36</v>
      </c>
      <c r="B44" s="245" t="s">
        <v>92</v>
      </c>
      <c r="C44" s="246" t="s">
        <v>139</v>
      </c>
      <c r="D44" s="249" t="s">
        <v>91</v>
      </c>
      <c r="E44" s="246" t="s">
        <v>145</v>
      </c>
      <c r="F44" s="225">
        <v>33000</v>
      </c>
      <c r="G44" s="225"/>
      <c r="H44" s="226">
        <v>25</v>
      </c>
      <c r="I44" s="226"/>
      <c r="J44" s="226">
        <v>100</v>
      </c>
      <c r="K44" s="226">
        <f t="shared" si="12"/>
        <v>947.1</v>
      </c>
      <c r="L44" s="226">
        <f t="shared" si="13"/>
        <v>2343</v>
      </c>
      <c r="M44" s="226">
        <f t="shared" si="20"/>
        <v>363.00000000000006</v>
      </c>
      <c r="N44" s="226">
        <f t="shared" si="18"/>
        <v>1003.2</v>
      </c>
      <c r="O44" s="226">
        <f t="shared" si="19"/>
        <v>2339.7000000000003</v>
      </c>
      <c r="P44" s="226"/>
      <c r="Q44" s="226"/>
      <c r="R44" s="226">
        <v>2000</v>
      </c>
      <c r="S44" s="226"/>
      <c r="T44" s="226">
        <v>2011</v>
      </c>
      <c r="U44" s="226">
        <f t="shared" si="21"/>
        <v>8996</v>
      </c>
      <c r="V44" s="226">
        <f t="shared" si="22"/>
        <v>1950.3000000000002</v>
      </c>
      <c r="W44" s="226">
        <f t="shared" si="23"/>
        <v>5045.700000000001</v>
      </c>
      <c r="X44" s="247">
        <f t="shared" si="6"/>
        <v>26913.7</v>
      </c>
      <c r="Y44" s="248">
        <v>111</v>
      </c>
      <c r="Z44" s="229"/>
      <c r="AA44" s="221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</row>
    <row r="45" spans="1:55" s="230" customFormat="1" ht="28.5">
      <c r="A45" s="244">
        <f t="shared" si="7"/>
        <v>37</v>
      </c>
      <c r="B45" s="245" t="s">
        <v>93</v>
      </c>
      <c r="C45" s="246" t="s">
        <v>139</v>
      </c>
      <c r="D45" s="249" t="s">
        <v>94</v>
      </c>
      <c r="E45" s="246" t="s">
        <v>145</v>
      </c>
      <c r="F45" s="225">
        <v>26250</v>
      </c>
      <c r="G45" s="225"/>
      <c r="H45" s="226">
        <v>25</v>
      </c>
      <c r="I45" s="226"/>
      <c r="J45" s="226">
        <v>100</v>
      </c>
      <c r="K45" s="226">
        <f t="shared" si="12"/>
        <v>753.375</v>
      </c>
      <c r="L45" s="226">
        <f t="shared" si="13"/>
        <v>1863.7499999999998</v>
      </c>
      <c r="M45" s="226">
        <f t="shared" si="20"/>
        <v>288.75000000000006</v>
      </c>
      <c r="N45" s="226">
        <f t="shared" si="18"/>
        <v>798</v>
      </c>
      <c r="O45" s="226">
        <f t="shared" si="19"/>
        <v>1861.1250000000002</v>
      </c>
      <c r="P45" s="226"/>
      <c r="Q45" s="226"/>
      <c r="R45" s="226">
        <v>500</v>
      </c>
      <c r="S45" s="226"/>
      <c r="T45" s="226">
        <v>5748.16</v>
      </c>
      <c r="U45" s="226">
        <f t="shared" si="21"/>
        <v>6065</v>
      </c>
      <c r="V45" s="226">
        <f t="shared" si="22"/>
        <v>1551.375</v>
      </c>
      <c r="W45" s="226">
        <f t="shared" si="23"/>
        <v>4013.625</v>
      </c>
      <c r="X45" s="247">
        <f t="shared" si="6"/>
        <v>18325.465</v>
      </c>
      <c r="Y45" s="248">
        <v>111</v>
      </c>
      <c r="Z45" s="229"/>
      <c r="AA45" s="221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</row>
    <row r="46" spans="1:55" s="230" customFormat="1" ht="28.5">
      <c r="A46" s="244">
        <f t="shared" si="7"/>
        <v>38</v>
      </c>
      <c r="B46" s="245" t="s">
        <v>1</v>
      </c>
      <c r="C46" s="246" t="s">
        <v>140</v>
      </c>
      <c r="D46" s="249" t="s">
        <v>67</v>
      </c>
      <c r="E46" s="246" t="s">
        <v>0</v>
      </c>
      <c r="F46" s="225">
        <v>52000</v>
      </c>
      <c r="G46" s="225">
        <v>2136.27</v>
      </c>
      <c r="H46" s="226">
        <v>25</v>
      </c>
      <c r="I46" s="226"/>
      <c r="J46" s="226">
        <v>100</v>
      </c>
      <c r="K46" s="226">
        <f t="shared" si="12"/>
        <v>1492.4</v>
      </c>
      <c r="L46" s="226">
        <f t="shared" si="13"/>
        <v>3691.9999999999995</v>
      </c>
      <c r="M46" s="226">
        <f t="shared" si="20"/>
        <v>572.0000000000001</v>
      </c>
      <c r="N46" s="226">
        <f t="shared" si="18"/>
        <v>1580.8</v>
      </c>
      <c r="O46" s="226">
        <f t="shared" si="19"/>
        <v>3686.8</v>
      </c>
      <c r="P46" s="226"/>
      <c r="Q46" s="226"/>
      <c r="R46" s="226"/>
      <c r="S46" s="226">
        <v>0</v>
      </c>
      <c r="T46" s="226"/>
      <c r="U46" s="226">
        <f t="shared" si="21"/>
        <v>11024</v>
      </c>
      <c r="V46" s="226">
        <f t="shared" si="22"/>
        <v>3073.2</v>
      </c>
      <c r="W46" s="226">
        <f t="shared" si="23"/>
        <v>7950.8</v>
      </c>
      <c r="X46" s="247">
        <f t="shared" si="6"/>
        <v>46665.530000000006</v>
      </c>
      <c r="Y46" s="248">
        <v>111</v>
      </c>
      <c r="Z46" s="229"/>
      <c r="AA46" s="221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</row>
    <row r="47" spans="1:55" s="230" customFormat="1" ht="28.5">
      <c r="A47" s="244">
        <f t="shared" si="7"/>
        <v>39</v>
      </c>
      <c r="B47" s="245" t="s">
        <v>29</v>
      </c>
      <c r="C47" s="246" t="s">
        <v>140</v>
      </c>
      <c r="D47" s="249" t="s">
        <v>67</v>
      </c>
      <c r="E47" s="246" t="s">
        <v>0</v>
      </c>
      <c r="F47" s="225">
        <v>52000</v>
      </c>
      <c r="G47" s="225">
        <v>2136.27</v>
      </c>
      <c r="H47" s="226">
        <v>25</v>
      </c>
      <c r="I47" s="226"/>
      <c r="J47" s="226">
        <v>100</v>
      </c>
      <c r="K47" s="226">
        <f t="shared" si="12"/>
        <v>1492.4</v>
      </c>
      <c r="L47" s="226">
        <f t="shared" si="13"/>
        <v>3691.9999999999995</v>
      </c>
      <c r="M47" s="226">
        <f t="shared" si="20"/>
        <v>572.0000000000001</v>
      </c>
      <c r="N47" s="226">
        <f t="shared" si="18"/>
        <v>1580.8</v>
      </c>
      <c r="O47" s="226">
        <f t="shared" si="19"/>
        <v>3686.8</v>
      </c>
      <c r="P47" s="226"/>
      <c r="Q47" s="226"/>
      <c r="R47" s="226">
        <v>500</v>
      </c>
      <c r="S47" s="226"/>
      <c r="T47" s="226">
        <v>2670.06</v>
      </c>
      <c r="U47" s="226">
        <f t="shared" si="21"/>
        <v>11524</v>
      </c>
      <c r="V47" s="226">
        <f t="shared" si="22"/>
        <v>3073.2</v>
      </c>
      <c r="W47" s="226">
        <f t="shared" si="23"/>
        <v>7950.8</v>
      </c>
      <c r="X47" s="247">
        <f t="shared" si="6"/>
        <v>43495.47000000001</v>
      </c>
      <c r="Y47" s="248">
        <v>111</v>
      </c>
      <c r="Z47" s="229"/>
      <c r="AA47" s="221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</row>
    <row r="48" spans="1:55" s="230" customFormat="1" ht="28.5">
      <c r="A48" s="244">
        <f t="shared" si="7"/>
        <v>40</v>
      </c>
      <c r="B48" s="245" t="s">
        <v>202</v>
      </c>
      <c r="C48" s="246" t="s">
        <v>140</v>
      </c>
      <c r="D48" s="249" t="s">
        <v>108</v>
      </c>
      <c r="E48" s="246" t="s">
        <v>0</v>
      </c>
      <c r="F48" s="225">
        <v>20000</v>
      </c>
      <c r="G48" s="225"/>
      <c r="H48" s="226">
        <v>25</v>
      </c>
      <c r="I48" s="226"/>
      <c r="J48" s="226">
        <v>100</v>
      </c>
      <c r="K48" s="226">
        <f>+F48*2.87%</f>
        <v>574</v>
      </c>
      <c r="L48" s="226">
        <f>+F48*7.1%</f>
        <v>1419.9999999999998</v>
      </c>
      <c r="M48" s="226">
        <f>+F48*1.1%</f>
        <v>220.00000000000003</v>
      </c>
      <c r="N48" s="226">
        <f>+F48*3.04%</f>
        <v>608</v>
      </c>
      <c r="O48" s="226">
        <f>+F48*7.09%</f>
        <v>1418</v>
      </c>
      <c r="P48" s="226"/>
      <c r="Q48" s="226"/>
      <c r="R48" s="226"/>
      <c r="S48" s="226"/>
      <c r="T48" s="226"/>
      <c r="U48" s="226">
        <f t="shared" si="21"/>
        <v>4240</v>
      </c>
      <c r="V48" s="226">
        <f t="shared" si="22"/>
        <v>1182</v>
      </c>
      <c r="W48" s="226">
        <f t="shared" si="23"/>
        <v>3058</v>
      </c>
      <c r="X48" s="247">
        <f t="shared" si="6"/>
        <v>18693</v>
      </c>
      <c r="Y48" s="248">
        <v>111</v>
      </c>
      <c r="Z48" s="229"/>
      <c r="AA48" s="221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</row>
    <row r="49" spans="1:55" s="230" customFormat="1" ht="28.5">
      <c r="A49" s="244">
        <f t="shared" si="7"/>
        <v>41</v>
      </c>
      <c r="B49" s="245" t="s">
        <v>120</v>
      </c>
      <c r="C49" s="246" t="s">
        <v>141</v>
      </c>
      <c r="D49" s="249" t="s">
        <v>119</v>
      </c>
      <c r="E49" s="246" t="s">
        <v>145</v>
      </c>
      <c r="F49" s="226">
        <v>19000</v>
      </c>
      <c r="G49" s="225">
        <v>0</v>
      </c>
      <c r="H49" s="226">
        <v>25</v>
      </c>
      <c r="I49" s="226">
        <v>100</v>
      </c>
      <c r="J49" s="226">
        <v>100</v>
      </c>
      <c r="K49" s="226">
        <f t="shared" si="12"/>
        <v>545.3</v>
      </c>
      <c r="L49" s="226">
        <f t="shared" si="13"/>
        <v>1348.9999999999998</v>
      </c>
      <c r="M49" s="226">
        <f t="shared" si="20"/>
        <v>209.00000000000003</v>
      </c>
      <c r="N49" s="226">
        <f t="shared" si="18"/>
        <v>577.6</v>
      </c>
      <c r="O49" s="226">
        <f t="shared" si="19"/>
        <v>1347.1000000000001</v>
      </c>
      <c r="P49" s="226"/>
      <c r="Q49" s="226">
        <v>798.75</v>
      </c>
      <c r="R49" s="226">
        <v>700</v>
      </c>
      <c r="S49" s="226">
        <v>0</v>
      </c>
      <c r="T49" s="226">
        <v>3780.06</v>
      </c>
      <c r="U49" s="226">
        <f t="shared" si="21"/>
        <v>5526.75</v>
      </c>
      <c r="V49" s="226">
        <f t="shared" si="22"/>
        <v>1122.9</v>
      </c>
      <c r="W49" s="226">
        <f t="shared" si="23"/>
        <v>2905.1</v>
      </c>
      <c r="X49" s="247">
        <f t="shared" si="6"/>
        <v>12373.289999999999</v>
      </c>
      <c r="Y49" s="248">
        <v>111</v>
      </c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</row>
    <row r="50" spans="1:55" s="230" customFormat="1" ht="28.5">
      <c r="A50" s="244">
        <f t="shared" si="7"/>
        <v>42</v>
      </c>
      <c r="B50" s="245" t="s">
        <v>122</v>
      </c>
      <c r="C50" s="246" t="s">
        <v>141</v>
      </c>
      <c r="D50" s="249" t="s">
        <v>123</v>
      </c>
      <c r="E50" s="246" t="s">
        <v>145</v>
      </c>
      <c r="F50" s="226">
        <v>23000</v>
      </c>
      <c r="G50" s="225">
        <v>0</v>
      </c>
      <c r="H50" s="226">
        <v>25</v>
      </c>
      <c r="I50" s="226"/>
      <c r="J50" s="226">
        <v>100</v>
      </c>
      <c r="K50" s="226">
        <f t="shared" si="12"/>
        <v>660.1</v>
      </c>
      <c r="L50" s="226">
        <f t="shared" si="13"/>
        <v>1632.9999999999998</v>
      </c>
      <c r="M50" s="226">
        <f t="shared" si="20"/>
        <v>253.00000000000003</v>
      </c>
      <c r="N50" s="226">
        <f t="shared" si="18"/>
        <v>699.2</v>
      </c>
      <c r="O50" s="226">
        <f t="shared" si="19"/>
        <v>1630.7</v>
      </c>
      <c r="P50" s="226"/>
      <c r="Q50" s="226"/>
      <c r="R50" s="226"/>
      <c r="S50" s="226">
        <v>0</v>
      </c>
      <c r="T50" s="226"/>
      <c r="U50" s="226">
        <f t="shared" si="21"/>
        <v>4876</v>
      </c>
      <c r="V50" s="226">
        <f t="shared" si="22"/>
        <v>1359.3000000000002</v>
      </c>
      <c r="W50" s="226">
        <f t="shared" si="23"/>
        <v>3516.7</v>
      </c>
      <c r="X50" s="247">
        <f t="shared" si="6"/>
        <v>21515.7</v>
      </c>
      <c r="Y50" s="248">
        <v>111</v>
      </c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</row>
    <row r="51" spans="1:55" s="230" customFormat="1" ht="28.5">
      <c r="A51" s="244">
        <f t="shared" si="7"/>
        <v>43</v>
      </c>
      <c r="B51" s="245" t="s">
        <v>126</v>
      </c>
      <c r="C51" s="246" t="s">
        <v>139</v>
      </c>
      <c r="D51" s="249" t="s">
        <v>108</v>
      </c>
      <c r="E51" s="246" t="s">
        <v>0</v>
      </c>
      <c r="F51" s="226">
        <v>16000</v>
      </c>
      <c r="G51" s="225">
        <v>0</v>
      </c>
      <c r="H51" s="226">
        <v>25</v>
      </c>
      <c r="I51" s="226"/>
      <c r="J51" s="226">
        <v>100</v>
      </c>
      <c r="K51" s="226">
        <f t="shared" si="12"/>
        <v>459.2</v>
      </c>
      <c r="L51" s="226">
        <f t="shared" si="13"/>
        <v>1136</v>
      </c>
      <c r="M51" s="226">
        <f t="shared" si="20"/>
        <v>176.00000000000003</v>
      </c>
      <c r="N51" s="226">
        <f t="shared" si="18"/>
        <v>486.4</v>
      </c>
      <c r="O51" s="226">
        <f t="shared" si="19"/>
        <v>1134.4</v>
      </c>
      <c r="P51" s="226"/>
      <c r="Q51" s="226"/>
      <c r="R51" s="226">
        <v>500</v>
      </c>
      <c r="S51" s="226">
        <v>0</v>
      </c>
      <c r="T51" s="226">
        <v>3176.8</v>
      </c>
      <c r="U51" s="226">
        <f t="shared" si="21"/>
        <v>3892</v>
      </c>
      <c r="V51" s="226">
        <f t="shared" si="22"/>
        <v>945.5999999999999</v>
      </c>
      <c r="W51" s="226">
        <f t="shared" si="23"/>
        <v>2446.4</v>
      </c>
      <c r="X51" s="247">
        <f t="shared" si="6"/>
        <v>11252.599999999999</v>
      </c>
      <c r="Y51" s="248">
        <v>111</v>
      </c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</row>
    <row r="52" spans="1:55" s="230" customFormat="1" ht="28.5">
      <c r="A52" s="244">
        <f t="shared" si="7"/>
        <v>44</v>
      </c>
      <c r="B52" s="245" t="s">
        <v>227</v>
      </c>
      <c r="C52" s="246" t="s">
        <v>141</v>
      </c>
      <c r="D52" s="249" t="s">
        <v>119</v>
      </c>
      <c r="E52" s="246" t="s">
        <v>145</v>
      </c>
      <c r="F52" s="226">
        <v>18000</v>
      </c>
      <c r="G52" s="225">
        <v>0</v>
      </c>
      <c r="H52" s="226">
        <v>25</v>
      </c>
      <c r="I52" s="226">
        <v>100</v>
      </c>
      <c r="J52" s="226">
        <v>100</v>
      </c>
      <c r="K52" s="226">
        <f>+F52*2.87%</f>
        <v>516.6</v>
      </c>
      <c r="L52" s="226">
        <f>+F52*7.1%</f>
        <v>1277.9999999999998</v>
      </c>
      <c r="M52" s="226">
        <f>+F52*1.1%</f>
        <v>198.00000000000003</v>
      </c>
      <c r="N52" s="226">
        <f>+F52*3.04%</f>
        <v>547.2</v>
      </c>
      <c r="O52" s="226">
        <f>+F52*7.09%</f>
        <v>1276.2</v>
      </c>
      <c r="P52" s="226"/>
      <c r="Q52" s="226"/>
      <c r="R52" s="226">
        <v>2000</v>
      </c>
      <c r="S52" s="226">
        <v>0</v>
      </c>
      <c r="T52" s="226">
        <v>1834</v>
      </c>
      <c r="U52" s="226">
        <f t="shared" si="21"/>
        <v>5816</v>
      </c>
      <c r="V52" s="226">
        <f t="shared" si="22"/>
        <v>1063.8000000000002</v>
      </c>
      <c r="W52" s="226">
        <f t="shared" si="23"/>
        <v>2752.2</v>
      </c>
      <c r="X52" s="247">
        <f t="shared" si="6"/>
        <v>12877.2</v>
      </c>
      <c r="Y52" s="248">
        <v>111</v>
      </c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</row>
    <row r="53" spans="1:55" s="230" customFormat="1" ht="28.5">
      <c r="A53" s="244">
        <f t="shared" si="7"/>
        <v>45</v>
      </c>
      <c r="B53" s="245" t="s">
        <v>245</v>
      </c>
      <c r="C53" s="246" t="s">
        <v>141</v>
      </c>
      <c r="D53" s="249" t="s">
        <v>123</v>
      </c>
      <c r="E53" s="246" t="s">
        <v>145</v>
      </c>
      <c r="F53" s="226">
        <v>25000</v>
      </c>
      <c r="G53" s="225">
        <v>0</v>
      </c>
      <c r="H53" s="226">
        <v>25</v>
      </c>
      <c r="I53" s="226"/>
      <c r="J53" s="226"/>
      <c r="K53" s="226">
        <f>+F53*2.87%</f>
        <v>717.5</v>
      </c>
      <c r="L53" s="226">
        <f>+F53*7.1%</f>
        <v>1774.9999999999998</v>
      </c>
      <c r="M53" s="226">
        <f>+F53*1.1%</f>
        <v>275</v>
      </c>
      <c r="N53" s="226">
        <f>+F53*3.04%</f>
        <v>760</v>
      </c>
      <c r="O53" s="226">
        <f>+F53*7.09%</f>
        <v>1772.5000000000002</v>
      </c>
      <c r="P53" s="226"/>
      <c r="Q53" s="226"/>
      <c r="R53" s="226"/>
      <c r="S53" s="226">
        <v>0</v>
      </c>
      <c r="T53" s="226"/>
      <c r="U53" s="226">
        <f t="shared" si="21"/>
        <v>5300</v>
      </c>
      <c r="V53" s="226">
        <f t="shared" si="22"/>
        <v>1477.5</v>
      </c>
      <c r="W53" s="226">
        <f t="shared" si="23"/>
        <v>3822.5</v>
      </c>
      <c r="X53" s="247">
        <f t="shared" si="6"/>
        <v>23497.5</v>
      </c>
      <c r="Y53" s="248">
        <v>111</v>
      </c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</row>
    <row r="54" spans="1:55" s="230" customFormat="1" ht="28.5">
      <c r="A54" s="244">
        <f t="shared" si="7"/>
        <v>46</v>
      </c>
      <c r="B54" s="245" t="s">
        <v>74</v>
      </c>
      <c r="C54" s="246" t="s">
        <v>142</v>
      </c>
      <c r="D54" s="249" t="s">
        <v>75</v>
      </c>
      <c r="E54" s="246" t="s">
        <v>145</v>
      </c>
      <c r="F54" s="225">
        <v>35000</v>
      </c>
      <c r="G54" s="225">
        <v>0</v>
      </c>
      <c r="H54" s="226">
        <v>25</v>
      </c>
      <c r="I54" s="226"/>
      <c r="J54" s="226">
        <v>100</v>
      </c>
      <c r="K54" s="226">
        <f>+F54*2.87%</f>
        <v>1004.5</v>
      </c>
      <c r="L54" s="226">
        <f>+F54*7.1%</f>
        <v>2485</v>
      </c>
      <c r="M54" s="226">
        <f aca="true" t="shared" si="24" ref="M54:M67">+F54*1.1%</f>
        <v>385.00000000000006</v>
      </c>
      <c r="N54" s="226">
        <f>+F54*3.04%</f>
        <v>1064</v>
      </c>
      <c r="O54" s="226">
        <f aca="true" t="shared" si="25" ref="O54:O67">+F54*7.09%</f>
        <v>2481.5</v>
      </c>
      <c r="P54" s="226"/>
      <c r="Q54" s="226"/>
      <c r="R54" s="226">
        <v>500</v>
      </c>
      <c r="S54" s="226">
        <v>0</v>
      </c>
      <c r="T54" s="226">
        <v>2670.06</v>
      </c>
      <c r="U54" s="226">
        <f t="shared" si="21"/>
        <v>7920</v>
      </c>
      <c r="V54" s="226">
        <f t="shared" si="22"/>
        <v>2068.5</v>
      </c>
      <c r="W54" s="226">
        <f t="shared" si="23"/>
        <v>5351.5</v>
      </c>
      <c r="X54" s="247">
        <f t="shared" si="6"/>
        <v>29636.44</v>
      </c>
      <c r="Y54" s="248">
        <v>111</v>
      </c>
      <c r="Z54" s="229"/>
      <c r="AA54" s="221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</row>
    <row r="55" spans="1:55" s="230" customFormat="1" ht="28.5">
      <c r="A55" s="244">
        <f t="shared" si="7"/>
        <v>47</v>
      </c>
      <c r="B55" s="245" t="s">
        <v>249</v>
      </c>
      <c r="C55" s="246" t="s">
        <v>142</v>
      </c>
      <c r="D55" s="249" t="s">
        <v>248</v>
      </c>
      <c r="E55" s="246" t="s">
        <v>145</v>
      </c>
      <c r="F55" s="225">
        <v>35000</v>
      </c>
      <c r="G55" s="225">
        <v>0</v>
      </c>
      <c r="H55" s="226">
        <v>25</v>
      </c>
      <c r="I55" s="226"/>
      <c r="J55" s="226"/>
      <c r="K55" s="226">
        <f>+F55*2.87%</f>
        <v>1004.5</v>
      </c>
      <c r="L55" s="226">
        <f>+F55*7.1%</f>
        <v>2485</v>
      </c>
      <c r="M55" s="226">
        <f>+F55*1.1%</f>
        <v>385.00000000000006</v>
      </c>
      <c r="N55" s="226">
        <f>+F55*3.04%</f>
        <v>1064</v>
      </c>
      <c r="O55" s="226">
        <f>+F55*7.09%</f>
        <v>2481.5</v>
      </c>
      <c r="P55" s="226"/>
      <c r="Q55" s="226"/>
      <c r="R55" s="226"/>
      <c r="S55" s="226">
        <v>0</v>
      </c>
      <c r="T55" s="226"/>
      <c r="U55" s="226">
        <f t="shared" si="21"/>
        <v>7420</v>
      </c>
      <c r="V55" s="226">
        <f t="shared" si="22"/>
        <v>2068.5</v>
      </c>
      <c r="W55" s="226">
        <f t="shared" si="23"/>
        <v>5351.5</v>
      </c>
      <c r="X55" s="247">
        <f t="shared" si="6"/>
        <v>32906.5</v>
      </c>
      <c r="Y55" s="248">
        <v>111</v>
      </c>
      <c r="Z55" s="229"/>
      <c r="AA55" s="221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</row>
    <row r="56" spans="1:55" s="230" customFormat="1" ht="28.5">
      <c r="A56" s="244">
        <f t="shared" si="7"/>
        <v>48</v>
      </c>
      <c r="B56" s="245" t="s">
        <v>13</v>
      </c>
      <c r="C56" s="246" t="s">
        <v>142</v>
      </c>
      <c r="D56" s="249" t="s">
        <v>44</v>
      </c>
      <c r="E56" s="246" t="s">
        <v>145</v>
      </c>
      <c r="F56" s="225">
        <v>33673.78</v>
      </c>
      <c r="G56" s="225">
        <v>0</v>
      </c>
      <c r="H56" s="226">
        <v>25</v>
      </c>
      <c r="I56" s="226"/>
      <c r="J56" s="226">
        <v>100</v>
      </c>
      <c r="K56" s="226">
        <f aca="true" t="shared" si="26" ref="K56:K67">+F56*2.87%</f>
        <v>966.4374859999999</v>
      </c>
      <c r="L56" s="226">
        <f aca="true" t="shared" si="27" ref="L56:L67">+F56*7.1%</f>
        <v>2390.8383799999997</v>
      </c>
      <c r="M56" s="226">
        <f t="shared" si="24"/>
        <v>370.41158</v>
      </c>
      <c r="N56" s="226">
        <f aca="true" t="shared" si="28" ref="N56:N67">+F56*3.04%</f>
        <v>1023.682912</v>
      </c>
      <c r="O56" s="226">
        <f t="shared" si="25"/>
        <v>2387.471002</v>
      </c>
      <c r="P56" s="226"/>
      <c r="Q56" s="226"/>
      <c r="R56" s="226">
        <v>500</v>
      </c>
      <c r="S56" s="226">
        <v>0</v>
      </c>
      <c r="T56" s="226">
        <v>2163.32</v>
      </c>
      <c r="U56" s="226">
        <f t="shared" si="21"/>
        <v>7638.841359999999</v>
      </c>
      <c r="V56" s="226">
        <f t="shared" si="22"/>
        <v>1990.120398</v>
      </c>
      <c r="W56" s="226">
        <f t="shared" si="23"/>
        <v>5148.720961999999</v>
      </c>
      <c r="X56" s="247">
        <f t="shared" si="6"/>
        <v>28895.339602</v>
      </c>
      <c r="Y56" s="248">
        <v>111</v>
      </c>
      <c r="Z56" s="229"/>
      <c r="AA56" s="221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</row>
    <row r="57" spans="1:55" s="230" customFormat="1" ht="28.5">
      <c r="A57" s="244">
        <f t="shared" si="7"/>
        <v>49</v>
      </c>
      <c r="B57" s="245" t="s">
        <v>274</v>
      </c>
      <c r="C57" s="246" t="s">
        <v>142</v>
      </c>
      <c r="D57" s="249" t="s">
        <v>44</v>
      </c>
      <c r="E57" s="246" t="s">
        <v>145</v>
      </c>
      <c r="F57" s="225">
        <v>30000</v>
      </c>
      <c r="G57" s="225">
        <v>0</v>
      </c>
      <c r="H57" s="226">
        <v>25</v>
      </c>
      <c r="I57" s="226"/>
      <c r="J57" s="226"/>
      <c r="K57" s="226">
        <f t="shared" si="26"/>
        <v>861</v>
      </c>
      <c r="L57" s="226">
        <f t="shared" si="27"/>
        <v>2130</v>
      </c>
      <c r="M57" s="226">
        <f t="shared" si="24"/>
        <v>330.00000000000006</v>
      </c>
      <c r="N57" s="226">
        <f t="shared" si="28"/>
        <v>912</v>
      </c>
      <c r="O57" s="226">
        <f t="shared" si="25"/>
        <v>2127</v>
      </c>
      <c r="P57" s="226"/>
      <c r="Q57" s="226"/>
      <c r="R57" s="226">
        <v>1500</v>
      </c>
      <c r="S57" s="226">
        <v>0</v>
      </c>
      <c r="T57" s="226">
        <v>3119.27</v>
      </c>
      <c r="U57" s="226">
        <f t="shared" si="21"/>
        <v>7860</v>
      </c>
      <c r="V57" s="226">
        <f t="shared" si="22"/>
        <v>1773</v>
      </c>
      <c r="W57" s="226">
        <f t="shared" si="23"/>
        <v>4587</v>
      </c>
      <c r="X57" s="247">
        <f t="shared" si="6"/>
        <v>23582.73</v>
      </c>
      <c r="Y57" s="248">
        <v>111</v>
      </c>
      <c r="Z57" s="229"/>
      <c r="AA57" s="221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</row>
    <row r="58" spans="1:55" s="230" customFormat="1" ht="28.5">
      <c r="A58" s="244">
        <f t="shared" si="7"/>
        <v>50</v>
      </c>
      <c r="B58" s="245" t="s">
        <v>6</v>
      </c>
      <c r="C58" s="246" t="s">
        <v>142</v>
      </c>
      <c r="D58" s="249" t="s">
        <v>44</v>
      </c>
      <c r="E58" s="246" t="s">
        <v>145</v>
      </c>
      <c r="F58" s="225">
        <v>31500</v>
      </c>
      <c r="G58" s="225">
        <v>0</v>
      </c>
      <c r="H58" s="226">
        <v>25</v>
      </c>
      <c r="I58" s="226"/>
      <c r="J58" s="226">
        <v>100</v>
      </c>
      <c r="K58" s="226">
        <f t="shared" si="26"/>
        <v>904.05</v>
      </c>
      <c r="L58" s="226">
        <f t="shared" si="27"/>
        <v>2236.5</v>
      </c>
      <c r="M58" s="226">
        <f t="shared" si="24"/>
        <v>346.50000000000006</v>
      </c>
      <c r="N58" s="226">
        <f t="shared" si="28"/>
        <v>957.6</v>
      </c>
      <c r="O58" s="226">
        <f t="shared" si="25"/>
        <v>2233.3500000000004</v>
      </c>
      <c r="P58" s="226"/>
      <c r="Q58" s="226"/>
      <c r="R58" s="226">
        <v>500</v>
      </c>
      <c r="S58" s="226">
        <v>0</v>
      </c>
      <c r="T58" s="226">
        <v>2163.32</v>
      </c>
      <c r="U58" s="226">
        <f t="shared" si="21"/>
        <v>7178.000000000001</v>
      </c>
      <c r="V58" s="226">
        <f t="shared" si="22"/>
        <v>1861.65</v>
      </c>
      <c r="W58" s="226">
        <f t="shared" si="23"/>
        <v>4816.35</v>
      </c>
      <c r="X58" s="247">
        <f t="shared" si="6"/>
        <v>26850.03</v>
      </c>
      <c r="Y58" s="248">
        <v>111</v>
      </c>
      <c r="Z58" s="229"/>
      <c r="AA58" s="221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</row>
    <row r="59" spans="1:55" s="230" customFormat="1" ht="28.5">
      <c r="A59" s="244">
        <f t="shared" si="7"/>
        <v>51</v>
      </c>
      <c r="B59" s="245" t="s">
        <v>10</v>
      </c>
      <c r="C59" s="246" t="s">
        <v>142</v>
      </c>
      <c r="D59" s="249" t="s">
        <v>44</v>
      </c>
      <c r="E59" s="246" t="s">
        <v>145</v>
      </c>
      <c r="F59" s="225">
        <v>35000</v>
      </c>
      <c r="G59" s="225">
        <v>0</v>
      </c>
      <c r="H59" s="226">
        <v>25</v>
      </c>
      <c r="I59" s="226"/>
      <c r="J59" s="226">
        <v>100</v>
      </c>
      <c r="K59" s="226">
        <f t="shared" si="26"/>
        <v>1004.5</v>
      </c>
      <c r="L59" s="226">
        <f t="shared" si="27"/>
        <v>2485</v>
      </c>
      <c r="M59" s="226">
        <f t="shared" si="24"/>
        <v>385.00000000000006</v>
      </c>
      <c r="N59" s="226">
        <f t="shared" si="28"/>
        <v>1064</v>
      </c>
      <c r="O59" s="226">
        <f t="shared" si="25"/>
        <v>2481.5</v>
      </c>
      <c r="P59" s="226"/>
      <c r="Q59" s="226"/>
      <c r="R59" s="226">
        <v>500</v>
      </c>
      <c r="S59" s="226">
        <v>0</v>
      </c>
      <c r="T59" s="226"/>
      <c r="U59" s="226">
        <f t="shared" si="21"/>
        <v>7920</v>
      </c>
      <c r="V59" s="226">
        <f t="shared" si="22"/>
        <v>2068.5</v>
      </c>
      <c r="W59" s="226">
        <f t="shared" si="23"/>
        <v>5351.5</v>
      </c>
      <c r="X59" s="247">
        <f t="shared" si="6"/>
        <v>32306.5</v>
      </c>
      <c r="Y59" s="248">
        <v>111</v>
      </c>
      <c r="Z59" s="229"/>
      <c r="AA59" s="221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</row>
    <row r="60" spans="1:55" s="230" customFormat="1" ht="28.5">
      <c r="A60" s="244">
        <f t="shared" si="7"/>
        <v>52</v>
      </c>
      <c r="B60" s="245" t="s">
        <v>216</v>
      </c>
      <c r="C60" s="246" t="s">
        <v>142</v>
      </c>
      <c r="D60" s="249" t="s">
        <v>44</v>
      </c>
      <c r="E60" s="246" t="s">
        <v>145</v>
      </c>
      <c r="F60" s="225">
        <v>26486</v>
      </c>
      <c r="G60" s="225">
        <v>0</v>
      </c>
      <c r="H60" s="226">
        <v>25</v>
      </c>
      <c r="I60" s="226"/>
      <c r="J60" s="226">
        <v>100</v>
      </c>
      <c r="K60" s="226">
        <f t="shared" si="26"/>
        <v>760.1482</v>
      </c>
      <c r="L60" s="226">
        <f t="shared" si="27"/>
        <v>1880.5059999999999</v>
      </c>
      <c r="M60" s="226">
        <f t="shared" si="24"/>
        <v>291.346</v>
      </c>
      <c r="N60" s="226">
        <f t="shared" si="28"/>
        <v>805.1744</v>
      </c>
      <c r="O60" s="226">
        <f t="shared" si="25"/>
        <v>1877.8574</v>
      </c>
      <c r="P60" s="226"/>
      <c r="Q60" s="226"/>
      <c r="R60" s="226">
        <v>1000</v>
      </c>
      <c r="S60" s="226">
        <v>0</v>
      </c>
      <c r="T60" s="226">
        <v>1834</v>
      </c>
      <c r="U60" s="226">
        <f t="shared" si="21"/>
        <v>6615.032</v>
      </c>
      <c r="V60" s="226">
        <f t="shared" si="22"/>
        <v>1565.3226</v>
      </c>
      <c r="W60" s="226">
        <f t="shared" si="23"/>
        <v>4049.7093999999997</v>
      </c>
      <c r="X60" s="247">
        <f t="shared" si="6"/>
        <v>21961.6774</v>
      </c>
      <c r="Y60" s="248">
        <v>111</v>
      </c>
      <c r="Z60" s="229"/>
      <c r="AA60" s="221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</row>
    <row r="61" spans="1:55" s="230" customFormat="1" ht="28.5">
      <c r="A61" s="244">
        <f t="shared" si="7"/>
        <v>53</v>
      </c>
      <c r="B61" s="245" t="s">
        <v>95</v>
      </c>
      <c r="C61" s="246" t="s">
        <v>142</v>
      </c>
      <c r="D61" s="249" t="s">
        <v>44</v>
      </c>
      <c r="E61" s="246" t="s">
        <v>145</v>
      </c>
      <c r="F61" s="225">
        <v>30000</v>
      </c>
      <c r="G61" s="225">
        <v>0</v>
      </c>
      <c r="H61" s="226">
        <v>25</v>
      </c>
      <c r="I61" s="226">
        <v>100</v>
      </c>
      <c r="J61" s="226">
        <v>100</v>
      </c>
      <c r="K61" s="226">
        <f aca="true" t="shared" si="29" ref="K61:K66">+F61*2.87%</f>
        <v>861</v>
      </c>
      <c r="L61" s="226">
        <f aca="true" t="shared" si="30" ref="L61:L66">+F61*7.1%</f>
        <v>2130</v>
      </c>
      <c r="M61" s="226">
        <f aca="true" t="shared" si="31" ref="M61:M66">+F61*1.1%</f>
        <v>330.00000000000006</v>
      </c>
      <c r="N61" s="226">
        <f aca="true" t="shared" si="32" ref="N61:N66">+F61*3.04%</f>
        <v>912</v>
      </c>
      <c r="O61" s="226">
        <f aca="true" t="shared" si="33" ref="O61:O66">+F61*7.09%</f>
        <v>2127</v>
      </c>
      <c r="P61" s="226"/>
      <c r="Q61" s="226"/>
      <c r="R61" s="226">
        <v>500</v>
      </c>
      <c r="S61" s="226">
        <v>0</v>
      </c>
      <c r="T61" s="226">
        <v>1999.39</v>
      </c>
      <c r="U61" s="226">
        <f t="shared" si="21"/>
        <v>6860</v>
      </c>
      <c r="V61" s="226">
        <f t="shared" si="22"/>
        <v>1773</v>
      </c>
      <c r="W61" s="226">
        <f t="shared" si="23"/>
        <v>4587</v>
      </c>
      <c r="X61" s="247">
        <f t="shared" si="6"/>
        <v>25502.61</v>
      </c>
      <c r="Y61" s="248">
        <v>111</v>
      </c>
      <c r="Z61" s="229"/>
      <c r="AA61" s="221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</row>
    <row r="62" spans="1:55" s="230" customFormat="1" ht="28.5">
      <c r="A62" s="244">
        <f t="shared" si="7"/>
        <v>54</v>
      </c>
      <c r="B62" s="245" t="s">
        <v>96</v>
      </c>
      <c r="C62" s="246" t="s">
        <v>142</v>
      </c>
      <c r="D62" s="249" t="s">
        <v>44</v>
      </c>
      <c r="E62" s="246" t="s">
        <v>145</v>
      </c>
      <c r="F62" s="225">
        <v>30000</v>
      </c>
      <c r="G62" s="225">
        <v>0</v>
      </c>
      <c r="H62" s="226">
        <v>25</v>
      </c>
      <c r="I62" s="226"/>
      <c r="J62" s="226">
        <v>100</v>
      </c>
      <c r="K62" s="226">
        <f t="shared" si="29"/>
        <v>861</v>
      </c>
      <c r="L62" s="226">
        <f t="shared" si="30"/>
        <v>2130</v>
      </c>
      <c r="M62" s="226">
        <f t="shared" si="31"/>
        <v>330.00000000000006</v>
      </c>
      <c r="N62" s="226">
        <f t="shared" si="32"/>
        <v>912</v>
      </c>
      <c r="O62" s="226">
        <f t="shared" si="33"/>
        <v>2127</v>
      </c>
      <c r="P62" s="226"/>
      <c r="Q62" s="226"/>
      <c r="R62" s="226"/>
      <c r="S62" s="226">
        <v>0</v>
      </c>
      <c r="T62" s="226"/>
      <c r="U62" s="226">
        <f t="shared" si="21"/>
        <v>6360</v>
      </c>
      <c r="V62" s="226">
        <f t="shared" si="22"/>
        <v>1773</v>
      </c>
      <c r="W62" s="226">
        <f t="shared" si="23"/>
        <v>4587</v>
      </c>
      <c r="X62" s="247">
        <f t="shared" si="6"/>
        <v>28102</v>
      </c>
      <c r="Y62" s="248">
        <v>111</v>
      </c>
      <c r="Z62" s="229"/>
      <c r="AA62" s="221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</row>
    <row r="63" spans="1:55" s="230" customFormat="1" ht="28.5">
      <c r="A63" s="244">
        <f t="shared" si="7"/>
        <v>55</v>
      </c>
      <c r="B63" s="245" t="s">
        <v>97</v>
      </c>
      <c r="C63" s="246" t="s">
        <v>142</v>
      </c>
      <c r="D63" s="249" t="s">
        <v>44</v>
      </c>
      <c r="E63" s="246" t="s">
        <v>145</v>
      </c>
      <c r="F63" s="225">
        <v>30000</v>
      </c>
      <c r="G63" s="225">
        <v>0</v>
      </c>
      <c r="H63" s="226">
        <v>25</v>
      </c>
      <c r="I63" s="226">
        <v>100</v>
      </c>
      <c r="J63" s="226">
        <v>100</v>
      </c>
      <c r="K63" s="226">
        <f t="shared" si="29"/>
        <v>861</v>
      </c>
      <c r="L63" s="226">
        <f t="shared" si="30"/>
        <v>2130</v>
      </c>
      <c r="M63" s="226">
        <f t="shared" si="31"/>
        <v>330.00000000000006</v>
      </c>
      <c r="N63" s="226">
        <f t="shared" si="32"/>
        <v>912</v>
      </c>
      <c r="O63" s="226">
        <f t="shared" si="33"/>
        <v>2127</v>
      </c>
      <c r="P63" s="226"/>
      <c r="Q63" s="226"/>
      <c r="R63" s="226"/>
      <c r="S63" s="226">
        <v>0</v>
      </c>
      <c r="T63" s="226"/>
      <c r="U63" s="226">
        <f t="shared" si="21"/>
        <v>6360</v>
      </c>
      <c r="V63" s="226">
        <f t="shared" si="22"/>
        <v>1773</v>
      </c>
      <c r="W63" s="226">
        <f t="shared" si="23"/>
        <v>4587</v>
      </c>
      <c r="X63" s="247">
        <f t="shared" si="6"/>
        <v>28002</v>
      </c>
      <c r="Y63" s="248">
        <v>111</v>
      </c>
      <c r="Z63" s="229"/>
      <c r="AA63" s="221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</row>
    <row r="64" spans="1:55" s="230" customFormat="1" ht="28.5">
      <c r="A64" s="244">
        <f t="shared" si="7"/>
        <v>56</v>
      </c>
      <c r="B64" s="245" t="s">
        <v>98</v>
      </c>
      <c r="C64" s="246" t="s">
        <v>142</v>
      </c>
      <c r="D64" s="249" t="s">
        <v>44</v>
      </c>
      <c r="E64" s="246" t="s">
        <v>145</v>
      </c>
      <c r="F64" s="225">
        <v>30000</v>
      </c>
      <c r="G64" s="225">
        <v>0</v>
      </c>
      <c r="H64" s="226">
        <v>25</v>
      </c>
      <c r="I64" s="226"/>
      <c r="J64" s="226">
        <v>100</v>
      </c>
      <c r="K64" s="226">
        <f t="shared" si="29"/>
        <v>861</v>
      </c>
      <c r="L64" s="226">
        <f t="shared" si="30"/>
        <v>2130</v>
      </c>
      <c r="M64" s="226">
        <f t="shared" si="31"/>
        <v>330.00000000000006</v>
      </c>
      <c r="N64" s="226">
        <f t="shared" si="32"/>
        <v>912</v>
      </c>
      <c r="O64" s="226">
        <f t="shared" si="33"/>
        <v>2127</v>
      </c>
      <c r="P64" s="226"/>
      <c r="Q64" s="226"/>
      <c r="R64" s="226"/>
      <c r="S64" s="226">
        <v>1587.38</v>
      </c>
      <c r="T64" s="226"/>
      <c r="U64" s="226">
        <f t="shared" si="21"/>
        <v>7947.38</v>
      </c>
      <c r="V64" s="226">
        <f t="shared" si="22"/>
        <v>1773</v>
      </c>
      <c r="W64" s="226">
        <f t="shared" si="23"/>
        <v>4587</v>
      </c>
      <c r="X64" s="247">
        <f t="shared" si="6"/>
        <v>26514.62</v>
      </c>
      <c r="Y64" s="248">
        <v>111</v>
      </c>
      <c r="Z64" s="229"/>
      <c r="AA64" s="221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</row>
    <row r="65" spans="1:55" s="230" customFormat="1" ht="28.5">
      <c r="A65" s="244">
        <f t="shared" si="7"/>
        <v>57</v>
      </c>
      <c r="B65" s="245" t="s">
        <v>115</v>
      </c>
      <c r="C65" s="246" t="s">
        <v>142</v>
      </c>
      <c r="D65" s="249" t="s">
        <v>44</v>
      </c>
      <c r="E65" s="246" t="s">
        <v>145</v>
      </c>
      <c r="F65" s="225">
        <v>25000</v>
      </c>
      <c r="G65" s="225">
        <v>0</v>
      </c>
      <c r="H65" s="226">
        <v>25</v>
      </c>
      <c r="I65" s="226"/>
      <c r="J65" s="226">
        <v>100</v>
      </c>
      <c r="K65" s="226">
        <f t="shared" si="29"/>
        <v>717.5</v>
      </c>
      <c r="L65" s="226">
        <f t="shared" si="30"/>
        <v>1774.9999999999998</v>
      </c>
      <c r="M65" s="226">
        <f t="shared" si="31"/>
        <v>275</v>
      </c>
      <c r="N65" s="226">
        <f t="shared" si="32"/>
        <v>760</v>
      </c>
      <c r="O65" s="226">
        <f t="shared" si="33"/>
        <v>1772.5000000000002</v>
      </c>
      <c r="P65" s="226"/>
      <c r="Q65" s="226"/>
      <c r="R65" s="226"/>
      <c r="S65" s="226">
        <v>0</v>
      </c>
      <c r="T65" s="226"/>
      <c r="U65" s="226">
        <f t="shared" si="21"/>
        <v>5300</v>
      </c>
      <c r="V65" s="226">
        <f t="shared" si="22"/>
        <v>1477.5</v>
      </c>
      <c r="W65" s="226">
        <f t="shared" si="23"/>
        <v>3822.5</v>
      </c>
      <c r="X65" s="247">
        <f t="shared" si="6"/>
        <v>23397.5</v>
      </c>
      <c r="Y65" s="248">
        <v>111</v>
      </c>
      <c r="Z65" s="229"/>
      <c r="AA65" s="221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</row>
    <row r="66" spans="1:55" s="230" customFormat="1" ht="28.5">
      <c r="A66" s="244">
        <f t="shared" si="7"/>
        <v>58</v>
      </c>
      <c r="B66" s="245" t="s">
        <v>127</v>
      </c>
      <c r="C66" s="246" t="s">
        <v>142</v>
      </c>
      <c r="D66" s="249" t="s">
        <v>44</v>
      </c>
      <c r="E66" s="246" t="s">
        <v>145</v>
      </c>
      <c r="F66" s="225">
        <v>25000</v>
      </c>
      <c r="G66" s="225">
        <v>0</v>
      </c>
      <c r="H66" s="226">
        <v>25</v>
      </c>
      <c r="I66" s="226"/>
      <c r="J66" s="226">
        <v>100</v>
      </c>
      <c r="K66" s="226">
        <f t="shared" si="29"/>
        <v>717.5</v>
      </c>
      <c r="L66" s="226">
        <f t="shared" si="30"/>
        <v>1774.9999999999998</v>
      </c>
      <c r="M66" s="226">
        <f t="shared" si="31"/>
        <v>275</v>
      </c>
      <c r="N66" s="226">
        <f t="shared" si="32"/>
        <v>760</v>
      </c>
      <c r="O66" s="226">
        <f t="shared" si="33"/>
        <v>1772.5000000000002</v>
      </c>
      <c r="P66" s="226"/>
      <c r="Q66" s="226"/>
      <c r="R66" s="226">
        <v>500</v>
      </c>
      <c r="S66" s="226">
        <v>0</v>
      </c>
      <c r="T66" s="226">
        <v>3176.8</v>
      </c>
      <c r="U66" s="226">
        <f t="shared" si="21"/>
        <v>5800</v>
      </c>
      <c r="V66" s="226">
        <f t="shared" si="22"/>
        <v>1477.5</v>
      </c>
      <c r="W66" s="226">
        <f t="shared" si="23"/>
        <v>3822.5</v>
      </c>
      <c r="X66" s="247">
        <f t="shared" si="6"/>
        <v>19720.7</v>
      </c>
      <c r="Y66" s="248">
        <v>111</v>
      </c>
      <c r="Z66" s="229"/>
      <c r="AA66" s="221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</row>
    <row r="67" spans="1:55" s="230" customFormat="1" ht="28.5">
      <c r="A67" s="244">
        <f t="shared" si="7"/>
        <v>59</v>
      </c>
      <c r="B67" s="245" t="s">
        <v>106</v>
      </c>
      <c r="C67" s="246" t="s">
        <v>142</v>
      </c>
      <c r="D67" s="249" t="s">
        <v>44</v>
      </c>
      <c r="E67" s="246" t="s">
        <v>145</v>
      </c>
      <c r="F67" s="225">
        <v>26486</v>
      </c>
      <c r="G67" s="225">
        <v>0</v>
      </c>
      <c r="H67" s="226">
        <v>25</v>
      </c>
      <c r="I67" s="226">
        <v>100</v>
      </c>
      <c r="J67" s="226">
        <v>100</v>
      </c>
      <c r="K67" s="226">
        <f t="shared" si="26"/>
        <v>760.1482</v>
      </c>
      <c r="L67" s="226">
        <f t="shared" si="27"/>
        <v>1880.5059999999999</v>
      </c>
      <c r="M67" s="226">
        <f t="shared" si="24"/>
        <v>291.346</v>
      </c>
      <c r="N67" s="226">
        <f t="shared" si="28"/>
        <v>805.1744</v>
      </c>
      <c r="O67" s="226">
        <f t="shared" si="25"/>
        <v>1877.8574</v>
      </c>
      <c r="P67" s="226"/>
      <c r="Q67" s="226"/>
      <c r="R67" s="226">
        <v>5000</v>
      </c>
      <c r="S67" s="226">
        <v>0</v>
      </c>
      <c r="T67" s="226">
        <v>7055.33</v>
      </c>
      <c r="U67" s="226">
        <f t="shared" si="21"/>
        <v>10615.032</v>
      </c>
      <c r="V67" s="226">
        <f t="shared" si="22"/>
        <v>1565.3226</v>
      </c>
      <c r="W67" s="226">
        <f t="shared" si="23"/>
        <v>4049.7093999999997</v>
      </c>
      <c r="X67" s="247">
        <f t="shared" si="6"/>
        <v>12640.3474</v>
      </c>
      <c r="Y67" s="248">
        <v>111</v>
      </c>
      <c r="Z67" s="229"/>
      <c r="AA67" s="221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</row>
    <row r="68" spans="1:55" s="230" customFormat="1" ht="28.5">
      <c r="A68" s="244">
        <f t="shared" si="7"/>
        <v>60</v>
      </c>
      <c r="B68" s="245" t="s">
        <v>218</v>
      </c>
      <c r="C68" s="246" t="s">
        <v>142</v>
      </c>
      <c r="D68" s="249" t="s">
        <v>44</v>
      </c>
      <c r="E68" s="246" t="s">
        <v>145</v>
      </c>
      <c r="F68" s="225">
        <v>20000</v>
      </c>
      <c r="G68" s="225">
        <v>0</v>
      </c>
      <c r="H68" s="226">
        <v>25</v>
      </c>
      <c r="I68" s="226"/>
      <c r="J68" s="226"/>
      <c r="K68" s="226">
        <f aca="true" t="shared" si="34" ref="K68:K77">+F68*2.87%</f>
        <v>574</v>
      </c>
      <c r="L68" s="226">
        <f aca="true" t="shared" si="35" ref="L68:L77">+F68*7.1%</f>
        <v>1419.9999999999998</v>
      </c>
      <c r="M68" s="226">
        <f aca="true" t="shared" si="36" ref="M68:M77">+F68*1.1%</f>
        <v>220.00000000000003</v>
      </c>
      <c r="N68" s="226">
        <f aca="true" t="shared" si="37" ref="N68:N77">+F68*3.04%</f>
        <v>608</v>
      </c>
      <c r="O68" s="226">
        <f aca="true" t="shared" si="38" ref="O68:O77">+F68*7.09%</f>
        <v>1418</v>
      </c>
      <c r="P68" s="226"/>
      <c r="Q68" s="226"/>
      <c r="R68" s="226"/>
      <c r="S68" s="226">
        <v>0</v>
      </c>
      <c r="T68" s="226"/>
      <c r="U68" s="226">
        <f t="shared" si="21"/>
        <v>4240</v>
      </c>
      <c r="V68" s="226">
        <f t="shared" si="22"/>
        <v>1182</v>
      </c>
      <c r="W68" s="226">
        <f t="shared" si="23"/>
        <v>3058</v>
      </c>
      <c r="X68" s="247">
        <f t="shared" si="6"/>
        <v>18793</v>
      </c>
      <c r="Y68" s="248">
        <v>111</v>
      </c>
      <c r="Z68" s="229"/>
      <c r="AA68" s="221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</row>
    <row r="69" spans="1:55" s="230" customFormat="1" ht="28.5">
      <c r="A69" s="244">
        <f t="shared" si="7"/>
        <v>61</v>
      </c>
      <c r="B69" s="245" t="s">
        <v>86</v>
      </c>
      <c r="C69" s="246" t="s">
        <v>142</v>
      </c>
      <c r="D69" s="249" t="s">
        <v>87</v>
      </c>
      <c r="E69" s="246" t="s">
        <v>145</v>
      </c>
      <c r="F69" s="225">
        <v>26250</v>
      </c>
      <c r="G69" s="225">
        <v>0</v>
      </c>
      <c r="H69" s="226">
        <v>25</v>
      </c>
      <c r="I69" s="226"/>
      <c r="J69" s="226">
        <v>100</v>
      </c>
      <c r="K69" s="226">
        <f t="shared" si="34"/>
        <v>753.375</v>
      </c>
      <c r="L69" s="226">
        <f t="shared" si="35"/>
        <v>1863.7499999999998</v>
      </c>
      <c r="M69" s="226">
        <f t="shared" si="36"/>
        <v>288.75000000000006</v>
      </c>
      <c r="N69" s="226">
        <f t="shared" si="37"/>
        <v>798</v>
      </c>
      <c r="O69" s="226">
        <f t="shared" si="38"/>
        <v>1861.1250000000002</v>
      </c>
      <c r="P69" s="226"/>
      <c r="Q69" s="226">
        <v>1806.2</v>
      </c>
      <c r="R69" s="226">
        <v>500</v>
      </c>
      <c r="S69" s="226">
        <v>0</v>
      </c>
      <c r="T69" s="226">
        <v>2936.58</v>
      </c>
      <c r="U69" s="226">
        <f t="shared" si="21"/>
        <v>7871.2</v>
      </c>
      <c r="V69" s="226">
        <f t="shared" si="22"/>
        <v>1551.375</v>
      </c>
      <c r="W69" s="226">
        <f t="shared" si="23"/>
        <v>4013.625</v>
      </c>
      <c r="X69" s="247">
        <f t="shared" si="6"/>
        <v>19330.845</v>
      </c>
      <c r="Y69" s="248">
        <v>111</v>
      </c>
      <c r="Z69" s="229"/>
      <c r="AA69" s="221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</row>
    <row r="70" spans="1:55" s="230" customFormat="1" ht="28.5">
      <c r="A70" s="244">
        <f t="shared" si="7"/>
        <v>62</v>
      </c>
      <c r="B70" s="245" t="s">
        <v>116</v>
      </c>
      <c r="C70" s="246" t="s">
        <v>142</v>
      </c>
      <c r="D70" s="249" t="s">
        <v>100</v>
      </c>
      <c r="E70" s="246" t="s">
        <v>145</v>
      </c>
      <c r="F70" s="225">
        <v>25000</v>
      </c>
      <c r="G70" s="225">
        <v>0</v>
      </c>
      <c r="H70" s="226">
        <v>25</v>
      </c>
      <c r="I70" s="226"/>
      <c r="J70" s="226">
        <v>100</v>
      </c>
      <c r="K70" s="226">
        <f t="shared" si="34"/>
        <v>717.5</v>
      </c>
      <c r="L70" s="226">
        <f t="shared" si="35"/>
        <v>1774.9999999999998</v>
      </c>
      <c r="M70" s="226">
        <f t="shared" si="36"/>
        <v>275</v>
      </c>
      <c r="N70" s="226">
        <f t="shared" si="37"/>
        <v>760</v>
      </c>
      <c r="O70" s="226">
        <f t="shared" si="38"/>
        <v>1772.5000000000002</v>
      </c>
      <c r="P70" s="226"/>
      <c r="Q70" s="226"/>
      <c r="R70" s="226">
        <v>500</v>
      </c>
      <c r="S70" s="226">
        <v>0</v>
      </c>
      <c r="T70" s="226">
        <v>5560.72</v>
      </c>
      <c r="U70" s="226">
        <f t="shared" si="21"/>
        <v>5800</v>
      </c>
      <c r="V70" s="226">
        <f t="shared" si="22"/>
        <v>1477.5</v>
      </c>
      <c r="W70" s="226">
        <f t="shared" si="23"/>
        <v>3822.5</v>
      </c>
      <c r="X70" s="247">
        <f t="shared" si="6"/>
        <v>17336.78</v>
      </c>
      <c r="Y70" s="248">
        <v>111</v>
      </c>
      <c r="Z70" s="229"/>
      <c r="AA70" s="221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</row>
    <row r="71" spans="1:55" s="230" customFormat="1" ht="28.5">
      <c r="A71" s="244">
        <f t="shared" si="7"/>
        <v>63</v>
      </c>
      <c r="B71" s="245" t="s">
        <v>12</v>
      </c>
      <c r="C71" s="246" t="s">
        <v>142</v>
      </c>
      <c r="D71" s="249" t="s">
        <v>230</v>
      </c>
      <c r="E71" s="246" t="s">
        <v>145</v>
      </c>
      <c r="F71" s="225">
        <v>19747.5</v>
      </c>
      <c r="G71" s="225">
        <v>0</v>
      </c>
      <c r="H71" s="226">
        <v>25</v>
      </c>
      <c r="I71" s="226"/>
      <c r="J71" s="226">
        <v>100</v>
      </c>
      <c r="K71" s="226">
        <f t="shared" si="34"/>
        <v>566.75325</v>
      </c>
      <c r="L71" s="226">
        <f t="shared" si="35"/>
        <v>1402.0724999999998</v>
      </c>
      <c r="M71" s="226">
        <f t="shared" si="36"/>
        <v>217.22250000000003</v>
      </c>
      <c r="N71" s="226">
        <f t="shared" si="37"/>
        <v>600.324</v>
      </c>
      <c r="O71" s="226">
        <f t="shared" si="38"/>
        <v>1400.0977500000001</v>
      </c>
      <c r="P71" s="226"/>
      <c r="Q71" s="226"/>
      <c r="R71" s="226"/>
      <c r="S71" s="226">
        <v>0</v>
      </c>
      <c r="T71" s="226"/>
      <c r="U71" s="226">
        <f t="shared" si="21"/>
        <v>4186.47</v>
      </c>
      <c r="V71" s="226">
        <f t="shared" si="22"/>
        <v>1167.0772499999998</v>
      </c>
      <c r="W71" s="226">
        <f t="shared" si="23"/>
        <v>3019.39275</v>
      </c>
      <c r="X71" s="247">
        <f t="shared" si="6"/>
        <v>18455.42275</v>
      </c>
      <c r="Y71" s="248">
        <v>111</v>
      </c>
      <c r="Z71" s="229"/>
      <c r="AA71" s="221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</row>
    <row r="72" spans="1:55" s="230" customFormat="1" ht="28.5">
      <c r="A72" s="244">
        <f t="shared" si="7"/>
        <v>64</v>
      </c>
      <c r="B72" s="245" t="s">
        <v>4</v>
      </c>
      <c r="C72" s="246" t="s">
        <v>142</v>
      </c>
      <c r="D72" s="249" t="s">
        <v>42</v>
      </c>
      <c r="E72" s="246" t="s">
        <v>145</v>
      </c>
      <c r="F72" s="225">
        <v>16500</v>
      </c>
      <c r="G72" s="225">
        <v>0</v>
      </c>
      <c r="H72" s="226">
        <v>25</v>
      </c>
      <c r="I72" s="226"/>
      <c r="J72" s="226">
        <v>100</v>
      </c>
      <c r="K72" s="226">
        <f t="shared" si="34"/>
        <v>473.55</v>
      </c>
      <c r="L72" s="226">
        <f t="shared" si="35"/>
        <v>1171.5</v>
      </c>
      <c r="M72" s="226">
        <f t="shared" si="36"/>
        <v>181.50000000000003</v>
      </c>
      <c r="N72" s="226">
        <f t="shared" si="37"/>
        <v>501.6</v>
      </c>
      <c r="O72" s="226">
        <f t="shared" si="38"/>
        <v>1169.8500000000001</v>
      </c>
      <c r="P72" s="226"/>
      <c r="Q72" s="226"/>
      <c r="R72" s="226">
        <v>500</v>
      </c>
      <c r="S72" s="226">
        <v>1587.38</v>
      </c>
      <c r="T72" s="226">
        <v>2011</v>
      </c>
      <c r="U72" s="226">
        <f t="shared" si="21"/>
        <v>5585.38</v>
      </c>
      <c r="V72" s="226">
        <f t="shared" si="22"/>
        <v>975.1500000000001</v>
      </c>
      <c r="W72" s="226">
        <f t="shared" si="23"/>
        <v>2522.8500000000004</v>
      </c>
      <c r="X72" s="247">
        <f t="shared" si="6"/>
        <v>11301.470000000001</v>
      </c>
      <c r="Y72" s="248">
        <v>111</v>
      </c>
      <c r="Z72" s="229"/>
      <c r="AA72" s="221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</row>
    <row r="73" spans="1:55" s="230" customFormat="1" ht="28.5">
      <c r="A73" s="244">
        <f t="shared" si="7"/>
        <v>65</v>
      </c>
      <c r="B73" s="245" t="s">
        <v>9</v>
      </c>
      <c r="C73" s="246" t="s">
        <v>142</v>
      </c>
      <c r="D73" s="249" t="s">
        <v>42</v>
      </c>
      <c r="E73" s="246" t="s">
        <v>145</v>
      </c>
      <c r="F73" s="225">
        <v>16500</v>
      </c>
      <c r="G73" s="225">
        <v>0</v>
      </c>
      <c r="H73" s="226">
        <v>25</v>
      </c>
      <c r="I73" s="226"/>
      <c r="J73" s="226">
        <v>100</v>
      </c>
      <c r="K73" s="226">
        <f t="shared" si="34"/>
        <v>473.55</v>
      </c>
      <c r="L73" s="226">
        <f t="shared" si="35"/>
        <v>1171.5</v>
      </c>
      <c r="M73" s="226">
        <f t="shared" si="36"/>
        <v>181.50000000000003</v>
      </c>
      <c r="N73" s="226">
        <f t="shared" si="37"/>
        <v>501.6</v>
      </c>
      <c r="O73" s="226">
        <f t="shared" si="38"/>
        <v>1169.8500000000001</v>
      </c>
      <c r="P73" s="226"/>
      <c r="Q73" s="226"/>
      <c r="R73" s="226"/>
      <c r="S73" s="226">
        <v>0</v>
      </c>
      <c r="T73" s="226"/>
      <c r="U73" s="226">
        <f t="shared" si="21"/>
        <v>3498</v>
      </c>
      <c r="V73" s="226">
        <f t="shared" si="22"/>
        <v>975.1500000000001</v>
      </c>
      <c r="W73" s="226">
        <f t="shared" si="23"/>
        <v>2522.8500000000004</v>
      </c>
      <c r="X73" s="247">
        <f t="shared" si="6"/>
        <v>15399.85</v>
      </c>
      <c r="Y73" s="248">
        <v>111</v>
      </c>
      <c r="Z73" s="229"/>
      <c r="AA73" s="221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</row>
    <row r="74" spans="1:55" s="230" customFormat="1" ht="28.5">
      <c r="A74" s="244">
        <f t="shared" si="7"/>
        <v>66</v>
      </c>
      <c r="B74" s="245" t="s">
        <v>11</v>
      </c>
      <c r="C74" s="246" t="s">
        <v>142</v>
      </c>
      <c r="D74" s="249" t="s">
        <v>102</v>
      </c>
      <c r="E74" s="246" t="s">
        <v>145</v>
      </c>
      <c r="F74" s="225">
        <v>20000</v>
      </c>
      <c r="G74" s="225">
        <v>0</v>
      </c>
      <c r="H74" s="226">
        <v>25</v>
      </c>
      <c r="I74" s="226"/>
      <c r="J74" s="226">
        <v>100</v>
      </c>
      <c r="K74" s="226">
        <f t="shared" si="34"/>
        <v>574</v>
      </c>
      <c r="L74" s="226">
        <f t="shared" si="35"/>
        <v>1419.9999999999998</v>
      </c>
      <c r="M74" s="226">
        <f t="shared" si="36"/>
        <v>220.00000000000003</v>
      </c>
      <c r="N74" s="226">
        <f t="shared" si="37"/>
        <v>608</v>
      </c>
      <c r="O74" s="226">
        <f t="shared" si="38"/>
        <v>1418</v>
      </c>
      <c r="P74" s="226"/>
      <c r="Q74" s="226"/>
      <c r="R74" s="226">
        <v>500</v>
      </c>
      <c r="S74" s="226">
        <v>0</v>
      </c>
      <c r="T74" s="226">
        <v>1834</v>
      </c>
      <c r="U74" s="226">
        <f t="shared" si="21"/>
        <v>4740</v>
      </c>
      <c r="V74" s="226">
        <f t="shared" si="22"/>
        <v>1182</v>
      </c>
      <c r="W74" s="226">
        <f t="shared" si="23"/>
        <v>3058</v>
      </c>
      <c r="X74" s="247">
        <f aca="true" t="shared" si="39" ref="X74:X97">+F74-V74-G74-H74-S74-J74-P74-Q74-R74-T74-I74</f>
        <v>16359</v>
      </c>
      <c r="Y74" s="248">
        <v>111</v>
      </c>
      <c r="Z74" s="229"/>
      <c r="AA74" s="221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</row>
    <row r="75" spans="1:55" s="230" customFormat="1" ht="28.5">
      <c r="A75" s="244">
        <f t="shared" si="7"/>
        <v>67</v>
      </c>
      <c r="B75" s="245" t="s">
        <v>31</v>
      </c>
      <c r="C75" s="246" t="s">
        <v>142</v>
      </c>
      <c r="D75" s="249" t="s">
        <v>42</v>
      </c>
      <c r="E75" s="246" t="s">
        <v>145</v>
      </c>
      <c r="F75" s="225">
        <v>16500</v>
      </c>
      <c r="G75" s="225">
        <v>0</v>
      </c>
      <c r="H75" s="226">
        <v>25</v>
      </c>
      <c r="I75" s="226"/>
      <c r="J75" s="226">
        <v>100</v>
      </c>
      <c r="K75" s="226">
        <f t="shared" si="34"/>
        <v>473.55</v>
      </c>
      <c r="L75" s="226">
        <f t="shared" si="35"/>
        <v>1171.5</v>
      </c>
      <c r="M75" s="226">
        <f t="shared" si="36"/>
        <v>181.50000000000003</v>
      </c>
      <c r="N75" s="226">
        <f t="shared" si="37"/>
        <v>501.6</v>
      </c>
      <c r="O75" s="226">
        <f t="shared" si="38"/>
        <v>1169.8500000000001</v>
      </c>
      <c r="P75" s="226"/>
      <c r="Q75" s="226"/>
      <c r="R75" s="226"/>
      <c r="S75" s="226">
        <v>0</v>
      </c>
      <c r="T75" s="226"/>
      <c r="U75" s="226">
        <f aca="true" t="shared" si="40" ref="U75:U98">SUM(K75:S75)</f>
        <v>3498</v>
      </c>
      <c r="V75" s="226">
        <f aca="true" t="shared" si="41" ref="V75:V98">+K75+N75</f>
        <v>975.1500000000001</v>
      </c>
      <c r="W75" s="226">
        <f t="shared" si="23"/>
        <v>2522.8500000000004</v>
      </c>
      <c r="X75" s="247">
        <f t="shared" si="39"/>
        <v>15399.85</v>
      </c>
      <c r="Y75" s="248">
        <v>111</v>
      </c>
      <c r="Z75" s="229"/>
      <c r="AA75" s="221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</row>
    <row r="76" spans="1:55" s="230" customFormat="1" ht="28.5">
      <c r="A76" s="244">
        <f aca="true" t="shared" si="42" ref="A76:A97">A75+1</f>
        <v>68</v>
      </c>
      <c r="B76" s="245" t="s">
        <v>33</v>
      </c>
      <c r="C76" s="246" t="s">
        <v>142</v>
      </c>
      <c r="D76" s="249" t="s">
        <v>42</v>
      </c>
      <c r="E76" s="246" t="s">
        <v>145</v>
      </c>
      <c r="F76" s="225">
        <v>16500</v>
      </c>
      <c r="G76" s="225">
        <v>0</v>
      </c>
      <c r="H76" s="226">
        <v>25</v>
      </c>
      <c r="I76" s="226"/>
      <c r="J76" s="226">
        <v>100</v>
      </c>
      <c r="K76" s="226">
        <f t="shared" si="34"/>
        <v>473.55</v>
      </c>
      <c r="L76" s="226">
        <f t="shared" si="35"/>
        <v>1171.5</v>
      </c>
      <c r="M76" s="226">
        <f t="shared" si="36"/>
        <v>181.50000000000003</v>
      </c>
      <c r="N76" s="226">
        <f t="shared" si="37"/>
        <v>501.6</v>
      </c>
      <c r="O76" s="226">
        <f t="shared" si="38"/>
        <v>1169.8500000000001</v>
      </c>
      <c r="P76" s="226"/>
      <c r="Q76" s="226"/>
      <c r="R76" s="226">
        <v>500</v>
      </c>
      <c r="S76" s="226">
        <v>0</v>
      </c>
      <c r="T76" s="226">
        <v>1834</v>
      </c>
      <c r="U76" s="226">
        <f t="shared" si="40"/>
        <v>3998</v>
      </c>
      <c r="V76" s="226">
        <f t="shared" si="41"/>
        <v>975.1500000000001</v>
      </c>
      <c r="W76" s="226">
        <f t="shared" si="23"/>
        <v>2522.8500000000004</v>
      </c>
      <c r="X76" s="247">
        <f t="shared" si="39"/>
        <v>13065.85</v>
      </c>
      <c r="Y76" s="248">
        <v>111</v>
      </c>
      <c r="Z76" s="229"/>
      <c r="AA76" s="221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</row>
    <row r="77" spans="1:55" s="230" customFormat="1" ht="28.5">
      <c r="A77" s="244">
        <f t="shared" si="42"/>
        <v>69</v>
      </c>
      <c r="B77" s="245" t="s">
        <v>72</v>
      </c>
      <c r="C77" s="246" t="s">
        <v>142</v>
      </c>
      <c r="D77" s="249" t="s">
        <v>42</v>
      </c>
      <c r="E77" s="246" t="s">
        <v>145</v>
      </c>
      <c r="F77" s="226">
        <v>15000</v>
      </c>
      <c r="G77" s="225">
        <v>0</v>
      </c>
      <c r="H77" s="226">
        <v>25</v>
      </c>
      <c r="I77" s="226"/>
      <c r="J77" s="226">
        <v>100</v>
      </c>
      <c r="K77" s="226">
        <f t="shared" si="34"/>
        <v>430.5</v>
      </c>
      <c r="L77" s="226">
        <f t="shared" si="35"/>
        <v>1065</v>
      </c>
      <c r="M77" s="226">
        <f t="shared" si="36"/>
        <v>165.00000000000003</v>
      </c>
      <c r="N77" s="226">
        <f t="shared" si="37"/>
        <v>456</v>
      </c>
      <c r="O77" s="226">
        <f t="shared" si="38"/>
        <v>1063.5</v>
      </c>
      <c r="P77" s="226"/>
      <c r="Q77" s="226"/>
      <c r="R77" s="226">
        <v>500</v>
      </c>
      <c r="S77" s="226">
        <v>0</v>
      </c>
      <c r="T77" s="226"/>
      <c r="U77" s="226">
        <f t="shared" si="40"/>
        <v>3680</v>
      </c>
      <c r="V77" s="226">
        <f t="shared" si="41"/>
        <v>886.5</v>
      </c>
      <c r="W77" s="226">
        <f t="shared" si="23"/>
        <v>2293.5</v>
      </c>
      <c r="X77" s="247">
        <f t="shared" si="39"/>
        <v>13488.5</v>
      </c>
      <c r="Y77" s="248">
        <v>111</v>
      </c>
      <c r="Z77" s="229"/>
      <c r="AA77" s="221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</row>
    <row r="78" spans="1:55" s="230" customFormat="1" ht="28.5">
      <c r="A78" s="244">
        <f t="shared" si="42"/>
        <v>70</v>
      </c>
      <c r="B78" s="245" t="s">
        <v>118</v>
      </c>
      <c r="C78" s="246" t="s">
        <v>142</v>
      </c>
      <c r="D78" s="249" t="s">
        <v>42</v>
      </c>
      <c r="E78" s="246" t="s">
        <v>145</v>
      </c>
      <c r="F78" s="226">
        <v>16000</v>
      </c>
      <c r="G78" s="225">
        <v>0</v>
      </c>
      <c r="H78" s="226">
        <v>25</v>
      </c>
      <c r="I78" s="226"/>
      <c r="J78" s="226">
        <v>100</v>
      </c>
      <c r="K78" s="226">
        <f aca="true" t="shared" si="43" ref="K78:K90">+F78*2.87%</f>
        <v>459.2</v>
      </c>
      <c r="L78" s="226">
        <f aca="true" t="shared" si="44" ref="L78:L90">+F78*7.1%</f>
        <v>1136</v>
      </c>
      <c r="M78" s="226">
        <f aca="true" t="shared" si="45" ref="M78:M90">+F78*1.1%</f>
        <v>176.00000000000003</v>
      </c>
      <c r="N78" s="226">
        <f aca="true" t="shared" si="46" ref="N78:N90">+F78*3.04%</f>
        <v>486.4</v>
      </c>
      <c r="O78" s="226">
        <f aca="true" t="shared" si="47" ref="O78:O90">+F78*7.09%</f>
        <v>1134.4</v>
      </c>
      <c r="P78" s="226"/>
      <c r="Q78" s="226"/>
      <c r="R78" s="226"/>
      <c r="S78" s="226">
        <v>0</v>
      </c>
      <c r="T78" s="226"/>
      <c r="U78" s="226">
        <f t="shared" si="40"/>
        <v>3392</v>
      </c>
      <c r="V78" s="226">
        <f t="shared" si="41"/>
        <v>945.5999999999999</v>
      </c>
      <c r="W78" s="226">
        <f aca="true" t="shared" si="48" ref="W78:W90">+L78+M78+O78</f>
        <v>2446.4</v>
      </c>
      <c r="X78" s="247">
        <f t="shared" si="39"/>
        <v>14929.4</v>
      </c>
      <c r="Y78" s="248">
        <v>111</v>
      </c>
      <c r="Z78" s="229"/>
      <c r="AA78" s="221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</row>
    <row r="79" spans="1:55" s="230" customFormat="1" ht="28.5">
      <c r="A79" s="244">
        <f t="shared" si="42"/>
        <v>71</v>
      </c>
      <c r="B79" s="245" t="s">
        <v>124</v>
      </c>
      <c r="C79" s="246" t="s">
        <v>142</v>
      </c>
      <c r="D79" s="249" t="s">
        <v>42</v>
      </c>
      <c r="E79" s="246" t="s">
        <v>145</v>
      </c>
      <c r="F79" s="225">
        <v>16000</v>
      </c>
      <c r="G79" s="225">
        <v>0</v>
      </c>
      <c r="H79" s="226">
        <v>25</v>
      </c>
      <c r="I79" s="226"/>
      <c r="J79" s="226">
        <v>100</v>
      </c>
      <c r="K79" s="226">
        <f t="shared" si="43"/>
        <v>459.2</v>
      </c>
      <c r="L79" s="226">
        <f t="shared" si="44"/>
        <v>1136</v>
      </c>
      <c r="M79" s="226">
        <f t="shared" si="45"/>
        <v>176.00000000000003</v>
      </c>
      <c r="N79" s="226">
        <f t="shared" si="46"/>
        <v>486.4</v>
      </c>
      <c r="O79" s="226">
        <f t="shared" si="47"/>
        <v>1134.4</v>
      </c>
      <c r="P79" s="226"/>
      <c r="Q79" s="226"/>
      <c r="R79" s="226"/>
      <c r="S79" s="226">
        <v>0</v>
      </c>
      <c r="T79" s="226"/>
      <c r="U79" s="226">
        <f t="shared" si="40"/>
        <v>3392</v>
      </c>
      <c r="V79" s="226">
        <f t="shared" si="41"/>
        <v>945.5999999999999</v>
      </c>
      <c r="W79" s="226">
        <f t="shared" si="48"/>
        <v>2446.4</v>
      </c>
      <c r="X79" s="247">
        <f t="shared" si="39"/>
        <v>14929.4</v>
      </c>
      <c r="Y79" s="248">
        <v>111</v>
      </c>
      <c r="Z79" s="229"/>
      <c r="AA79" s="221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</row>
    <row r="80" spans="1:55" s="230" customFormat="1" ht="28.5">
      <c r="A80" s="244">
        <f t="shared" si="42"/>
        <v>72</v>
      </c>
      <c r="B80" s="245" t="s">
        <v>125</v>
      </c>
      <c r="C80" s="246" t="s">
        <v>142</v>
      </c>
      <c r="D80" s="249" t="s">
        <v>42</v>
      </c>
      <c r="E80" s="246" t="s">
        <v>145</v>
      </c>
      <c r="F80" s="225">
        <v>16000</v>
      </c>
      <c r="G80" s="225">
        <v>0</v>
      </c>
      <c r="H80" s="226">
        <v>25</v>
      </c>
      <c r="I80" s="226"/>
      <c r="J80" s="226">
        <v>100</v>
      </c>
      <c r="K80" s="226">
        <f t="shared" si="43"/>
        <v>459.2</v>
      </c>
      <c r="L80" s="226">
        <f t="shared" si="44"/>
        <v>1136</v>
      </c>
      <c r="M80" s="226">
        <f t="shared" si="45"/>
        <v>176.00000000000003</v>
      </c>
      <c r="N80" s="226">
        <f t="shared" si="46"/>
        <v>486.4</v>
      </c>
      <c r="O80" s="226">
        <f t="shared" si="47"/>
        <v>1134.4</v>
      </c>
      <c r="P80" s="226"/>
      <c r="Q80" s="226"/>
      <c r="R80" s="226"/>
      <c r="S80" s="226">
        <v>0</v>
      </c>
      <c r="T80" s="226"/>
      <c r="U80" s="226">
        <f t="shared" si="40"/>
        <v>3392</v>
      </c>
      <c r="V80" s="226">
        <f t="shared" si="41"/>
        <v>945.5999999999999</v>
      </c>
      <c r="W80" s="226">
        <f t="shared" si="48"/>
        <v>2446.4</v>
      </c>
      <c r="X80" s="247">
        <f t="shared" si="39"/>
        <v>14929.4</v>
      </c>
      <c r="Y80" s="248">
        <v>111</v>
      </c>
      <c r="Z80" s="229"/>
      <c r="AA80" s="221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</row>
    <row r="81" spans="1:55" s="230" customFormat="1" ht="28.5">
      <c r="A81" s="244">
        <f t="shared" si="42"/>
        <v>73</v>
      </c>
      <c r="B81" s="245" t="s">
        <v>217</v>
      </c>
      <c r="C81" s="246" t="s">
        <v>142</v>
      </c>
      <c r="D81" s="249" t="s">
        <v>42</v>
      </c>
      <c r="E81" s="246" t="s">
        <v>145</v>
      </c>
      <c r="F81" s="225">
        <v>16000</v>
      </c>
      <c r="G81" s="225">
        <v>0</v>
      </c>
      <c r="H81" s="226">
        <v>25</v>
      </c>
      <c r="I81" s="226"/>
      <c r="J81" s="226">
        <v>100</v>
      </c>
      <c r="K81" s="226">
        <f>+F81*2.87%</f>
        <v>459.2</v>
      </c>
      <c r="L81" s="226">
        <f>+F81*7.1%</f>
        <v>1136</v>
      </c>
      <c r="M81" s="226">
        <f>+F81*1.1%</f>
        <v>176.00000000000003</v>
      </c>
      <c r="N81" s="226">
        <f>+F81*3.04%</f>
        <v>486.4</v>
      </c>
      <c r="O81" s="226">
        <f>+F81*7.09%</f>
        <v>1134.4</v>
      </c>
      <c r="P81" s="226"/>
      <c r="Q81" s="226"/>
      <c r="R81" s="226">
        <v>500</v>
      </c>
      <c r="S81" s="226">
        <v>0</v>
      </c>
      <c r="T81" s="226">
        <v>1834</v>
      </c>
      <c r="U81" s="226">
        <f t="shared" si="40"/>
        <v>3892</v>
      </c>
      <c r="V81" s="226">
        <f t="shared" si="41"/>
        <v>945.5999999999999</v>
      </c>
      <c r="W81" s="226">
        <f>+L81+M81+O81</f>
        <v>2446.4</v>
      </c>
      <c r="X81" s="247">
        <f t="shared" si="39"/>
        <v>12595.4</v>
      </c>
      <c r="Y81" s="248">
        <v>111</v>
      </c>
      <c r="Z81" s="229"/>
      <c r="AA81" s="221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</row>
    <row r="82" spans="1:55" s="230" customFormat="1" ht="28.5">
      <c r="A82" s="244">
        <f t="shared" si="42"/>
        <v>74</v>
      </c>
      <c r="B82" s="245" t="s">
        <v>236</v>
      </c>
      <c r="C82" s="246" t="s">
        <v>142</v>
      </c>
      <c r="D82" s="249" t="s">
        <v>42</v>
      </c>
      <c r="E82" s="246" t="s">
        <v>145</v>
      </c>
      <c r="F82" s="225">
        <v>16500</v>
      </c>
      <c r="G82" s="225"/>
      <c r="H82" s="226">
        <v>25</v>
      </c>
      <c r="I82" s="226"/>
      <c r="J82" s="226"/>
      <c r="K82" s="226">
        <f>+F82*2.87%</f>
        <v>473.55</v>
      </c>
      <c r="L82" s="226">
        <f>+F82*7.1%</f>
        <v>1171.5</v>
      </c>
      <c r="M82" s="226">
        <f>+F82*1.1%</f>
        <v>181.50000000000003</v>
      </c>
      <c r="N82" s="226">
        <f>+F82*3.04%</f>
        <v>501.6</v>
      </c>
      <c r="O82" s="226">
        <f>+F82*7.09%</f>
        <v>1169.8500000000001</v>
      </c>
      <c r="P82" s="226"/>
      <c r="Q82" s="226"/>
      <c r="R82" s="226">
        <v>500</v>
      </c>
      <c r="S82" s="226">
        <v>0</v>
      </c>
      <c r="T82" s="226">
        <v>2011</v>
      </c>
      <c r="U82" s="226">
        <f t="shared" si="40"/>
        <v>3998</v>
      </c>
      <c r="V82" s="226">
        <f t="shared" si="41"/>
        <v>975.1500000000001</v>
      </c>
      <c r="W82" s="226">
        <f>+L82+M82+O82</f>
        <v>2522.8500000000004</v>
      </c>
      <c r="X82" s="247">
        <f t="shared" si="39"/>
        <v>12988.85</v>
      </c>
      <c r="Y82" s="248">
        <v>111</v>
      </c>
      <c r="Z82" s="229"/>
      <c r="AA82" s="221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</row>
    <row r="83" spans="1:55" s="230" customFormat="1" ht="28.5">
      <c r="A83" s="244">
        <f t="shared" si="42"/>
        <v>75</v>
      </c>
      <c r="B83" s="245" t="s">
        <v>276</v>
      </c>
      <c r="C83" s="246" t="s">
        <v>142</v>
      </c>
      <c r="D83" s="249" t="s">
        <v>42</v>
      </c>
      <c r="E83" s="246" t="s">
        <v>145</v>
      </c>
      <c r="F83" s="225">
        <v>16500</v>
      </c>
      <c r="G83" s="225"/>
      <c r="H83" s="226">
        <v>25</v>
      </c>
      <c r="I83" s="226"/>
      <c r="J83" s="226"/>
      <c r="K83" s="226">
        <f>+F83*2.87%</f>
        <v>473.55</v>
      </c>
      <c r="L83" s="226">
        <f>+F83*7.1%</f>
        <v>1171.5</v>
      </c>
      <c r="M83" s="226">
        <f>+F83*1.1%</f>
        <v>181.50000000000003</v>
      </c>
      <c r="N83" s="226">
        <f>+F83*3.04%</f>
        <v>501.6</v>
      </c>
      <c r="O83" s="226">
        <f>+F83*7.09%</f>
        <v>1169.8500000000001</v>
      </c>
      <c r="P83" s="226"/>
      <c r="Q83" s="226"/>
      <c r="R83" s="226"/>
      <c r="S83" s="226">
        <v>0</v>
      </c>
      <c r="T83" s="226"/>
      <c r="U83" s="226">
        <f>SUM(K83:S83)</f>
        <v>3498</v>
      </c>
      <c r="V83" s="226">
        <f>+K83+N83</f>
        <v>975.1500000000001</v>
      </c>
      <c r="W83" s="226">
        <f>+L83+M83+O83</f>
        <v>2522.8500000000004</v>
      </c>
      <c r="X83" s="247">
        <f>+F83-V83-G83-H83-S83-J83-P83-Q83-R83-T83-I83</f>
        <v>15499.85</v>
      </c>
      <c r="Y83" s="248">
        <v>111</v>
      </c>
      <c r="Z83" s="229"/>
      <c r="AA83" s="221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</row>
    <row r="84" spans="1:55" s="230" customFormat="1" ht="28.5">
      <c r="A84" s="244">
        <f t="shared" si="42"/>
        <v>76</v>
      </c>
      <c r="B84" s="245" t="s">
        <v>237</v>
      </c>
      <c r="C84" s="246" t="s">
        <v>139</v>
      </c>
      <c r="D84" s="249" t="s">
        <v>108</v>
      </c>
      <c r="E84" s="246" t="s">
        <v>0</v>
      </c>
      <c r="F84" s="225">
        <v>16000</v>
      </c>
      <c r="G84" s="225"/>
      <c r="H84" s="226">
        <v>25</v>
      </c>
      <c r="I84" s="226"/>
      <c r="J84" s="226">
        <v>100</v>
      </c>
      <c r="K84" s="226">
        <f>+F84*2.87%</f>
        <v>459.2</v>
      </c>
      <c r="L84" s="226">
        <f>+F84*7.1%</f>
        <v>1136</v>
      </c>
      <c r="M84" s="226">
        <f>+F84*1.1%</f>
        <v>176.00000000000003</v>
      </c>
      <c r="N84" s="226">
        <f>+F84*3.04%</f>
        <v>486.4</v>
      </c>
      <c r="O84" s="226">
        <f>+F84*7.09%</f>
        <v>1134.4</v>
      </c>
      <c r="P84" s="226"/>
      <c r="Q84" s="226"/>
      <c r="R84" s="226"/>
      <c r="S84" s="226">
        <v>0</v>
      </c>
      <c r="T84" s="226"/>
      <c r="U84" s="226">
        <f t="shared" si="40"/>
        <v>3392</v>
      </c>
      <c r="V84" s="226">
        <f t="shared" si="41"/>
        <v>945.5999999999999</v>
      </c>
      <c r="W84" s="226">
        <f>+L84+M84+O84</f>
        <v>2446.4</v>
      </c>
      <c r="X84" s="247">
        <f>+F84-V84-G84-H84-S84-J84-P84-Q84-R84-T84-I84</f>
        <v>14929.4</v>
      </c>
      <c r="Y84" s="248">
        <v>111</v>
      </c>
      <c r="Z84" s="229"/>
      <c r="AA84" s="221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</row>
    <row r="85" spans="1:55" s="230" customFormat="1" ht="28.5">
      <c r="A85" s="244">
        <f t="shared" si="42"/>
        <v>77</v>
      </c>
      <c r="B85" s="245" t="s">
        <v>101</v>
      </c>
      <c r="C85" s="246" t="s">
        <v>142</v>
      </c>
      <c r="D85" s="249" t="s">
        <v>102</v>
      </c>
      <c r="E85" s="246" t="s">
        <v>145</v>
      </c>
      <c r="F85" s="225">
        <v>22000</v>
      </c>
      <c r="G85" s="225">
        <v>0</v>
      </c>
      <c r="H85" s="226">
        <v>25</v>
      </c>
      <c r="I85" s="226"/>
      <c r="J85" s="226">
        <v>100</v>
      </c>
      <c r="K85" s="226">
        <f t="shared" si="43"/>
        <v>631.4</v>
      </c>
      <c r="L85" s="226">
        <f t="shared" si="44"/>
        <v>1561.9999999999998</v>
      </c>
      <c r="M85" s="226">
        <f t="shared" si="45"/>
        <v>242.00000000000003</v>
      </c>
      <c r="N85" s="226">
        <f t="shared" si="46"/>
        <v>668.8</v>
      </c>
      <c r="O85" s="226">
        <f t="shared" si="47"/>
        <v>1559.8000000000002</v>
      </c>
      <c r="P85" s="226"/>
      <c r="Q85" s="226"/>
      <c r="R85" s="226">
        <v>1000</v>
      </c>
      <c r="S85" s="226">
        <v>0</v>
      </c>
      <c r="T85" s="226">
        <v>2011</v>
      </c>
      <c r="U85" s="226">
        <f t="shared" si="40"/>
        <v>5664</v>
      </c>
      <c r="V85" s="226">
        <f t="shared" si="41"/>
        <v>1300.1999999999998</v>
      </c>
      <c r="W85" s="226">
        <f t="shared" si="48"/>
        <v>3363.8</v>
      </c>
      <c r="X85" s="247">
        <f>+F85-V85-G85-H85-S85-J85-P85-Q85-R85-T85-I85</f>
        <v>17563.8</v>
      </c>
      <c r="Y85" s="248">
        <v>111</v>
      </c>
      <c r="Z85" s="229"/>
      <c r="AA85" s="221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</row>
    <row r="86" spans="1:55" s="230" customFormat="1" ht="28.5">
      <c r="A86" s="244">
        <f t="shared" si="42"/>
        <v>78</v>
      </c>
      <c r="B86" s="245" t="s">
        <v>103</v>
      </c>
      <c r="C86" s="246" t="s">
        <v>142</v>
      </c>
      <c r="D86" s="249" t="s">
        <v>102</v>
      </c>
      <c r="E86" s="246" t="s">
        <v>145</v>
      </c>
      <c r="F86" s="225">
        <v>22000</v>
      </c>
      <c r="G86" s="225">
        <v>0</v>
      </c>
      <c r="H86" s="226">
        <v>25</v>
      </c>
      <c r="I86" s="226"/>
      <c r="J86" s="226">
        <v>100</v>
      </c>
      <c r="K86" s="226">
        <f t="shared" si="43"/>
        <v>631.4</v>
      </c>
      <c r="L86" s="226">
        <f t="shared" si="44"/>
        <v>1561.9999999999998</v>
      </c>
      <c r="M86" s="226">
        <f t="shared" si="45"/>
        <v>242.00000000000003</v>
      </c>
      <c r="N86" s="226">
        <f t="shared" si="46"/>
        <v>668.8</v>
      </c>
      <c r="O86" s="226">
        <f t="shared" si="47"/>
        <v>1559.8000000000002</v>
      </c>
      <c r="P86" s="226"/>
      <c r="Q86" s="226"/>
      <c r="R86" s="226">
        <v>500</v>
      </c>
      <c r="S86" s="226">
        <v>0</v>
      </c>
      <c r="T86" s="226">
        <v>1999.39</v>
      </c>
      <c r="U86" s="226">
        <f t="shared" si="40"/>
        <v>5164</v>
      </c>
      <c r="V86" s="226">
        <f t="shared" si="41"/>
        <v>1300.1999999999998</v>
      </c>
      <c r="W86" s="226">
        <f t="shared" si="48"/>
        <v>3363.8</v>
      </c>
      <c r="X86" s="247">
        <f t="shared" si="39"/>
        <v>18075.41</v>
      </c>
      <c r="Y86" s="248">
        <v>111</v>
      </c>
      <c r="Z86" s="229"/>
      <c r="AA86" s="221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</row>
    <row r="87" spans="1:55" s="230" customFormat="1" ht="28.5">
      <c r="A87" s="244">
        <f t="shared" si="42"/>
        <v>79</v>
      </c>
      <c r="B87" s="245" t="s">
        <v>104</v>
      </c>
      <c r="C87" s="246" t="s">
        <v>142</v>
      </c>
      <c r="D87" s="249" t="s">
        <v>102</v>
      </c>
      <c r="E87" s="246" t="s">
        <v>145</v>
      </c>
      <c r="F87" s="225">
        <v>22000</v>
      </c>
      <c r="G87" s="225">
        <v>0</v>
      </c>
      <c r="H87" s="226">
        <v>25</v>
      </c>
      <c r="I87" s="226"/>
      <c r="J87" s="226">
        <v>100</v>
      </c>
      <c r="K87" s="226">
        <f t="shared" si="43"/>
        <v>631.4</v>
      </c>
      <c r="L87" s="226">
        <f t="shared" si="44"/>
        <v>1561.9999999999998</v>
      </c>
      <c r="M87" s="226">
        <f t="shared" si="45"/>
        <v>242.00000000000003</v>
      </c>
      <c r="N87" s="226">
        <f t="shared" si="46"/>
        <v>668.8</v>
      </c>
      <c r="O87" s="226">
        <f t="shared" si="47"/>
        <v>1559.8000000000002</v>
      </c>
      <c r="P87" s="226"/>
      <c r="Q87" s="226"/>
      <c r="R87" s="226">
        <v>500</v>
      </c>
      <c r="S87" s="226">
        <v>0</v>
      </c>
      <c r="T87" s="226">
        <v>1834</v>
      </c>
      <c r="U87" s="226">
        <f t="shared" si="40"/>
        <v>5164</v>
      </c>
      <c r="V87" s="226">
        <f t="shared" si="41"/>
        <v>1300.1999999999998</v>
      </c>
      <c r="W87" s="226">
        <f t="shared" si="48"/>
        <v>3363.8</v>
      </c>
      <c r="X87" s="247">
        <f t="shared" si="39"/>
        <v>18240.8</v>
      </c>
      <c r="Y87" s="248">
        <v>111</v>
      </c>
      <c r="Z87" s="229"/>
      <c r="AA87" s="221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</row>
    <row r="88" spans="1:55" s="230" customFormat="1" ht="28.5">
      <c r="A88" s="244">
        <f t="shared" si="42"/>
        <v>80</v>
      </c>
      <c r="B88" s="245" t="s">
        <v>117</v>
      </c>
      <c r="C88" s="246" t="s">
        <v>142</v>
      </c>
      <c r="D88" s="249" t="s">
        <v>102</v>
      </c>
      <c r="E88" s="246" t="s">
        <v>145</v>
      </c>
      <c r="F88" s="225">
        <v>22000</v>
      </c>
      <c r="G88" s="225">
        <v>0</v>
      </c>
      <c r="H88" s="226">
        <v>25</v>
      </c>
      <c r="I88" s="226"/>
      <c r="J88" s="226">
        <v>100</v>
      </c>
      <c r="K88" s="226">
        <f t="shared" si="43"/>
        <v>631.4</v>
      </c>
      <c r="L88" s="226">
        <f t="shared" si="44"/>
        <v>1561.9999999999998</v>
      </c>
      <c r="M88" s="226">
        <f t="shared" si="45"/>
        <v>242.00000000000003</v>
      </c>
      <c r="N88" s="226">
        <f t="shared" si="46"/>
        <v>668.8</v>
      </c>
      <c r="O88" s="226">
        <f t="shared" si="47"/>
        <v>1559.8000000000002</v>
      </c>
      <c r="P88" s="226"/>
      <c r="Q88" s="226"/>
      <c r="R88" s="226"/>
      <c r="S88" s="226">
        <v>0</v>
      </c>
      <c r="T88" s="226"/>
      <c r="U88" s="226">
        <f t="shared" si="40"/>
        <v>4664</v>
      </c>
      <c r="V88" s="226">
        <f t="shared" si="41"/>
        <v>1300.1999999999998</v>
      </c>
      <c r="W88" s="226">
        <f t="shared" si="48"/>
        <v>3363.8</v>
      </c>
      <c r="X88" s="247">
        <f t="shared" si="39"/>
        <v>20574.8</v>
      </c>
      <c r="Y88" s="248">
        <v>111</v>
      </c>
      <c r="Z88" s="229"/>
      <c r="AA88" s="221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</row>
    <row r="89" spans="1:55" s="230" customFormat="1" ht="28.5">
      <c r="A89" s="244">
        <f t="shared" si="42"/>
        <v>81</v>
      </c>
      <c r="B89" s="245" t="s">
        <v>121</v>
      </c>
      <c r="C89" s="246" t="s">
        <v>142</v>
      </c>
      <c r="D89" s="249" t="s">
        <v>102</v>
      </c>
      <c r="E89" s="246" t="s">
        <v>145</v>
      </c>
      <c r="F89" s="225">
        <v>22000</v>
      </c>
      <c r="G89" s="225">
        <v>0</v>
      </c>
      <c r="H89" s="226">
        <v>25</v>
      </c>
      <c r="I89" s="226"/>
      <c r="J89" s="226"/>
      <c r="K89" s="226">
        <f t="shared" si="43"/>
        <v>631.4</v>
      </c>
      <c r="L89" s="226">
        <f t="shared" si="44"/>
        <v>1561.9999999999998</v>
      </c>
      <c r="M89" s="226">
        <f t="shared" si="45"/>
        <v>242.00000000000003</v>
      </c>
      <c r="N89" s="226">
        <f t="shared" si="46"/>
        <v>668.8</v>
      </c>
      <c r="O89" s="226">
        <f t="shared" si="47"/>
        <v>1559.8000000000002</v>
      </c>
      <c r="P89" s="226"/>
      <c r="Q89" s="226"/>
      <c r="R89" s="226"/>
      <c r="S89" s="226">
        <v>0</v>
      </c>
      <c r="T89" s="226"/>
      <c r="U89" s="226">
        <f t="shared" si="40"/>
        <v>4664</v>
      </c>
      <c r="V89" s="226">
        <f t="shared" si="41"/>
        <v>1300.1999999999998</v>
      </c>
      <c r="W89" s="226">
        <f t="shared" si="48"/>
        <v>3363.8</v>
      </c>
      <c r="X89" s="247">
        <f t="shared" si="39"/>
        <v>20674.8</v>
      </c>
      <c r="Y89" s="248">
        <v>111</v>
      </c>
      <c r="Z89" s="229"/>
      <c r="AA89" s="221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</row>
    <row r="90" spans="1:55" s="230" customFormat="1" ht="28.5">
      <c r="A90" s="244">
        <f t="shared" si="42"/>
        <v>82</v>
      </c>
      <c r="B90" s="245" t="s">
        <v>130</v>
      </c>
      <c r="C90" s="246" t="s">
        <v>142</v>
      </c>
      <c r="D90" s="249" t="s">
        <v>102</v>
      </c>
      <c r="E90" s="246" t="s">
        <v>145</v>
      </c>
      <c r="F90" s="225">
        <v>22000</v>
      </c>
      <c r="G90" s="225">
        <v>0</v>
      </c>
      <c r="H90" s="226">
        <v>25</v>
      </c>
      <c r="I90" s="226"/>
      <c r="J90" s="226"/>
      <c r="K90" s="226">
        <f t="shared" si="43"/>
        <v>631.4</v>
      </c>
      <c r="L90" s="226">
        <f t="shared" si="44"/>
        <v>1561.9999999999998</v>
      </c>
      <c r="M90" s="226">
        <f t="shared" si="45"/>
        <v>242.00000000000003</v>
      </c>
      <c r="N90" s="226">
        <f t="shared" si="46"/>
        <v>668.8</v>
      </c>
      <c r="O90" s="226">
        <f t="shared" si="47"/>
        <v>1559.8000000000002</v>
      </c>
      <c r="P90" s="226"/>
      <c r="Q90" s="226"/>
      <c r="R90" s="226"/>
      <c r="S90" s="226">
        <v>0</v>
      </c>
      <c r="T90" s="226"/>
      <c r="U90" s="226">
        <f t="shared" si="40"/>
        <v>4664</v>
      </c>
      <c r="V90" s="226">
        <f t="shared" si="41"/>
        <v>1300.1999999999998</v>
      </c>
      <c r="W90" s="226">
        <f t="shared" si="48"/>
        <v>3363.8</v>
      </c>
      <c r="X90" s="247">
        <f t="shared" si="39"/>
        <v>20674.8</v>
      </c>
      <c r="Y90" s="248">
        <v>111</v>
      </c>
      <c r="Z90" s="229"/>
      <c r="AA90" s="221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</row>
    <row r="91" spans="1:55" s="230" customFormat="1" ht="28.5">
      <c r="A91" s="244">
        <f t="shared" si="42"/>
        <v>83</v>
      </c>
      <c r="B91" s="245" t="s">
        <v>205</v>
      </c>
      <c r="C91" s="246" t="s">
        <v>142</v>
      </c>
      <c r="D91" s="249" t="s">
        <v>204</v>
      </c>
      <c r="E91" s="246" t="s">
        <v>145</v>
      </c>
      <c r="F91" s="225">
        <v>22000</v>
      </c>
      <c r="G91" s="225">
        <v>0</v>
      </c>
      <c r="H91" s="226">
        <v>25</v>
      </c>
      <c r="I91" s="226"/>
      <c r="J91" s="226">
        <v>100</v>
      </c>
      <c r="K91" s="226">
        <f aca="true" t="shared" si="49" ref="K91:K98">+F91*2.87%</f>
        <v>631.4</v>
      </c>
      <c r="L91" s="226">
        <f aca="true" t="shared" si="50" ref="L91:L98">+F91*7.1%</f>
        <v>1561.9999999999998</v>
      </c>
      <c r="M91" s="226">
        <f aca="true" t="shared" si="51" ref="M91:M98">+F91*1.1%</f>
        <v>242.00000000000003</v>
      </c>
      <c r="N91" s="226">
        <f aca="true" t="shared" si="52" ref="N91:N98">+F91*3.04%</f>
        <v>668.8</v>
      </c>
      <c r="O91" s="226">
        <f aca="true" t="shared" si="53" ref="O91:O98">+F91*7.09%</f>
        <v>1559.8000000000002</v>
      </c>
      <c r="P91" s="226"/>
      <c r="Q91" s="226"/>
      <c r="R91" s="226">
        <v>1000</v>
      </c>
      <c r="S91" s="226">
        <v>0</v>
      </c>
      <c r="T91" s="226">
        <v>3405.18</v>
      </c>
      <c r="U91" s="226">
        <f t="shared" si="40"/>
        <v>5664</v>
      </c>
      <c r="V91" s="226">
        <f t="shared" si="41"/>
        <v>1300.1999999999998</v>
      </c>
      <c r="W91" s="226">
        <f aca="true" t="shared" si="54" ref="W91:W98">+L91+M91+O91</f>
        <v>3363.8</v>
      </c>
      <c r="X91" s="247">
        <f t="shared" si="39"/>
        <v>16169.619999999999</v>
      </c>
      <c r="Y91" s="248">
        <v>111</v>
      </c>
      <c r="Z91" s="229"/>
      <c r="AA91" s="221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</row>
    <row r="92" spans="1:55" s="230" customFormat="1" ht="28.5">
      <c r="A92" s="244">
        <f t="shared" si="42"/>
        <v>84</v>
      </c>
      <c r="B92" s="245" t="s">
        <v>24</v>
      </c>
      <c r="C92" s="246" t="s">
        <v>142</v>
      </c>
      <c r="D92" s="249" t="s">
        <v>102</v>
      </c>
      <c r="E92" s="246" t="s">
        <v>145</v>
      </c>
      <c r="F92" s="225">
        <v>20000</v>
      </c>
      <c r="G92" s="225">
        <v>0</v>
      </c>
      <c r="H92" s="226">
        <v>25</v>
      </c>
      <c r="I92" s="226"/>
      <c r="J92" s="226">
        <v>100</v>
      </c>
      <c r="K92" s="226">
        <f t="shared" si="49"/>
        <v>574</v>
      </c>
      <c r="L92" s="226">
        <f t="shared" si="50"/>
        <v>1419.9999999999998</v>
      </c>
      <c r="M92" s="226">
        <f t="shared" si="51"/>
        <v>220.00000000000003</v>
      </c>
      <c r="N92" s="226">
        <f t="shared" si="52"/>
        <v>608</v>
      </c>
      <c r="O92" s="226">
        <f t="shared" si="53"/>
        <v>1418</v>
      </c>
      <c r="P92" s="226"/>
      <c r="Q92" s="226"/>
      <c r="R92" s="226">
        <v>500</v>
      </c>
      <c r="S92" s="226">
        <v>0</v>
      </c>
      <c r="T92" s="226">
        <v>1834</v>
      </c>
      <c r="U92" s="226">
        <f t="shared" si="40"/>
        <v>4740</v>
      </c>
      <c r="V92" s="226">
        <f t="shared" si="41"/>
        <v>1182</v>
      </c>
      <c r="W92" s="226">
        <f t="shared" si="54"/>
        <v>3058</v>
      </c>
      <c r="X92" s="247">
        <f t="shared" si="39"/>
        <v>16359</v>
      </c>
      <c r="Y92" s="248">
        <v>111</v>
      </c>
      <c r="Z92" s="229"/>
      <c r="AA92" s="221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</row>
    <row r="93" spans="1:55" s="230" customFormat="1" ht="28.5">
      <c r="A93" s="244">
        <f t="shared" si="42"/>
        <v>85</v>
      </c>
      <c r="B93" s="245" t="s">
        <v>25</v>
      </c>
      <c r="C93" s="246" t="s">
        <v>142</v>
      </c>
      <c r="D93" s="249" t="s">
        <v>102</v>
      </c>
      <c r="E93" s="246" t="s">
        <v>145</v>
      </c>
      <c r="F93" s="225">
        <v>20000</v>
      </c>
      <c r="G93" s="225">
        <v>0</v>
      </c>
      <c r="H93" s="226">
        <v>25</v>
      </c>
      <c r="I93" s="226"/>
      <c r="J93" s="226">
        <v>100</v>
      </c>
      <c r="K93" s="226">
        <f t="shared" si="49"/>
        <v>574</v>
      </c>
      <c r="L93" s="226">
        <f t="shared" si="50"/>
        <v>1419.9999999999998</v>
      </c>
      <c r="M93" s="226">
        <f t="shared" si="51"/>
        <v>220.00000000000003</v>
      </c>
      <c r="N93" s="226">
        <f t="shared" si="52"/>
        <v>608</v>
      </c>
      <c r="O93" s="226">
        <f t="shared" si="53"/>
        <v>1418</v>
      </c>
      <c r="P93" s="226"/>
      <c r="Q93" s="226"/>
      <c r="R93" s="226"/>
      <c r="S93" s="226">
        <v>0</v>
      </c>
      <c r="T93" s="226"/>
      <c r="U93" s="226">
        <f t="shared" si="40"/>
        <v>4240</v>
      </c>
      <c r="V93" s="226">
        <f t="shared" si="41"/>
        <v>1182</v>
      </c>
      <c r="W93" s="226">
        <f t="shared" si="54"/>
        <v>3058</v>
      </c>
      <c r="X93" s="247">
        <f t="shared" si="39"/>
        <v>18693</v>
      </c>
      <c r="Y93" s="248">
        <v>111</v>
      </c>
      <c r="Z93" s="229"/>
      <c r="AA93" s="221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</row>
    <row r="94" spans="1:55" s="230" customFormat="1" ht="28.5">
      <c r="A94" s="244">
        <f t="shared" si="42"/>
        <v>86</v>
      </c>
      <c r="B94" s="245" t="s">
        <v>26</v>
      </c>
      <c r="C94" s="246" t="s">
        <v>142</v>
      </c>
      <c r="D94" s="249" t="s">
        <v>48</v>
      </c>
      <c r="E94" s="246" t="s">
        <v>145</v>
      </c>
      <c r="F94" s="225">
        <v>16500</v>
      </c>
      <c r="G94" s="225">
        <v>0</v>
      </c>
      <c r="H94" s="226">
        <v>25</v>
      </c>
      <c r="I94" s="226"/>
      <c r="J94" s="226"/>
      <c r="K94" s="226">
        <f t="shared" si="49"/>
        <v>473.55</v>
      </c>
      <c r="L94" s="226">
        <f t="shared" si="50"/>
        <v>1171.5</v>
      </c>
      <c r="M94" s="226">
        <f t="shared" si="51"/>
        <v>181.50000000000003</v>
      </c>
      <c r="N94" s="226">
        <f t="shared" si="52"/>
        <v>501.6</v>
      </c>
      <c r="O94" s="226">
        <f t="shared" si="53"/>
        <v>1169.8500000000001</v>
      </c>
      <c r="P94" s="226"/>
      <c r="Q94" s="226"/>
      <c r="R94" s="226"/>
      <c r="S94" s="226">
        <v>0</v>
      </c>
      <c r="T94" s="226"/>
      <c r="U94" s="226">
        <f t="shared" si="40"/>
        <v>3498</v>
      </c>
      <c r="V94" s="226">
        <f t="shared" si="41"/>
        <v>975.1500000000001</v>
      </c>
      <c r="W94" s="226">
        <f t="shared" si="54"/>
        <v>2522.8500000000004</v>
      </c>
      <c r="X94" s="247">
        <f t="shared" si="39"/>
        <v>15499.85</v>
      </c>
      <c r="Y94" s="248">
        <v>111</v>
      </c>
      <c r="Z94" s="229"/>
      <c r="AA94" s="221" t="s">
        <v>262</v>
      </c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</row>
    <row r="95" spans="1:55" s="230" customFormat="1" ht="28.5">
      <c r="A95" s="244">
        <f t="shared" si="42"/>
        <v>87</v>
      </c>
      <c r="B95" s="245" t="s">
        <v>242</v>
      </c>
      <c r="C95" s="246" t="s">
        <v>142</v>
      </c>
      <c r="D95" s="249" t="s">
        <v>48</v>
      </c>
      <c r="E95" s="246" t="s">
        <v>145</v>
      </c>
      <c r="F95" s="250">
        <v>16500</v>
      </c>
      <c r="G95" s="250">
        <v>0</v>
      </c>
      <c r="H95" s="226">
        <v>25</v>
      </c>
      <c r="I95" s="226"/>
      <c r="J95" s="226">
        <v>100</v>
      </c>
      <c r="K95" s="226">
        <f t="shared" si="49"/>
        <v>473.55</v>
      </c>
      <c r="L95" s="226">
        <f t="shared" si="50"/>
        <v>1171.5</v>
      </c>
      <c r="M95" s="226">
        <f t="shared" si="51"/>
        <v>181.50000000000003</v>
      </c>
      <c r="N95" s="226">
        <f t="shared" si="52"/>
        <v>501.6</v>
      </c>
      <c r="O95" s="226">
        <f t="shared" si="53"/>
        <v>1169.8500000000001</v>
      </c>
      <c r="P95" s="226"/>
      <c r="Q95" s="226"/>
      <c r="R95" s="226"/>
      <c r="S95" s="226">
        <v>1587.38</v>
      </c>
      <c r="T95" s="226"/>
      <c r="U95" s="226">
        <f t="shared" si="40"/>
        <v>5085.38</v>
      </c>
      <c r="V95" s="226">
        <f t="shared" si="41"/>
        <v>975.1500000000001</v>
      </c>
      <c r="W95" s="226">
        <f t="shared" si="54"/>
        <v>2522.8500000000004</v>
      </c>
      <c r="X95" s="247">
        <f t="shared" si="39"/>
        <v>13812.470000000001</v>
      </c>
      <c r="Y95" s="248">
        <v>111</v>
      </c>
      <c r="Z95" s="229"/>
      <c r="AA95" s="221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</row>
    <row r="96" spans="1:55" s="230" customFormat="1" ht="28.5">
      <c r="A96" s="244">
        <f t="shared" si="42"/>
        <v>88</v>
      </c>
      <c r="B96" s="245" t="s">
        <v>62</v>
      </c>
      <c r="C96" s="246" t="s">
        <v>142</v>
      </c>
      <c r="D96" s="249" t="s">
        <v>102</v>
      </c>
      <c r="E96" s="246" t="s">
        <v>145</v>
      </c>
      <c r="F96" s="225">
        <v>20000</v>
      </c>
      <c r="G96" s="225">
        <v>0</v>
      </c>
      <c r="H96" s="226">
        <v>25</v>
      </c>
      <c r="I96" s="226"/>
      <c r="J96" s="226">
        <v>100</v>
      </c>
      <c r="K96" s="226">
        <f t="shared" si="49"/>
        <v>574</v>
      </c>
      <c r="L96" s="226">
        <f t="shared" si="50"/>
        <v>1419.9999999999998</v>
      </c>
      <c r="M96" s="226">
        <f t="shared" si="51"/>
        <v>220.00000000000003</v>
      </c>
      <c r="N96" s="226">
        <f t="shared" si="52"/>
        <v>608</v>
      </c>
      <c r="O96" s="226">
        <f t="shared" si="53"/>
        <v>1418</v>
      </c>
      <c r="P96" s="226"/>
      <c r="Q96" s="226"/>
      <c r="R96" s="226"/>
      <c r="S96" s="226"/>
      <c r="T96" s="226"/>
      <c r="U96" s="226">
        <f t="shared" si="40"/>
        <v>4240</v>
      </c>
      <c r="V96" s="226">
        <f t="shared" si="41"/>
        <v>1182</v>
      </c>
      <c r="W96" s="226">
        <f t="shared" si="54"/>
        <v>3058</v>
      </c>
      <c r="X96" s="247">
        <f t="shared" si="39"/>
        <v>18693</v>
      </c>
      <c r="Y96" s="248">
        <v>111</v>
      </c>
      <c r="Z96" s="229"/>
      <c r="AA96" s="221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</row>
    <row r="97" spans="1:55" s="230" customFormat="1" ht="28.5">
      <c r="A97" s="244">
        <f t="shared" si="42"/>
        <v>89</v>
      </c>
      <c r="B97" s="245" t="s">
        <v>30</v>
      </c>
      <c r="C97" s="246" t="s">
        <v>143</v>
      </c>
      <c r="D97" s="249" t="s">
        <v>45</v>
      </c>
      <c r="E97" s="246" t="s">
        <v>145</v>
      </c>
      <c r="F97" s="225">
        <v>35000</v>
      </c>
      <c r="G97" s="225">
        <v>0</v>
      </c>
      <c r="H97" s="226">
        <v>25</v>
      </c>
      <c r="I97" s="226"/>
      <c r="J97" s="226">
        <v>100</v>
      </c>
      <c r="K97" s="226">
        <f t="shared" si="49"/>
        <v>1004.5</v>
      </c>
      <c r="L97" s="226">
        <f t="shared" si="50"/>
        <v>2485</v>
      </c>
      <c r="M97" s="226">
        <f t="shared" si="51"/>
        <v>385.00000000000006</v>
      </c>
      <c r="N97" s="226">
        <f t="shared" si="52"/>
        <v>1064</v>
      </c>
      <c r="O97" s="226">
        <f t="shared" si="53"/>
        <v>2481.5</v>
      </c>
      <c r="P97" s="226"/>
      <c r="Q97" s="226"/>
      <c r="R97" s="226">
        <v>500</v>
      </c>
      <c r="S97" s="226">
        <v>0</v>
      </c>
      <c r="T97" s="226">
        <v>2467.98</v>
      </c>
      <c r="U97" s="226">
        <f t="shared" si="40"/>
        <v>7920</v>
      </c>
      <c r="V97" s="226">
        <f t="shared" si="41"/>
        <v>2068.5</v>
      </c>
      <c r="W97" s="226">
        <f t="shared" si="54"/>
        <v>5351.5</v>
      </c>
      <c r="X97" s="247">
        <f t="shared" si="39"/>
        <v>29838.52</v>
      </c>
      <c r="Y97" s="248">
        <v>111</v>
      </c>
      <c r="Z97" s="229"/>
      <c r="AA97" s="221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</row>
    <row r="98" spans="1:55" s="230" customFormat="1" ht="29.25" thickBot="1">
      <c r="A98" s="244">
        <f>A97+1</f>
        <v>90</v>
      </c>
      <c r="B98" s="251" t="s">
        <v>5</v>
      </c>
      <c r="C98" s="252" t="s">
        <v>143</v>
      </c>
      <c r="D98" s="253" t="s">
        <v>45</v>
      </c>
      <c r="E98" s="252" t="s">
        <v>145</v>
      </c>
      <c r="F98" s="234">
        <v>35000</v>
      </c>
      <c r="G98" s="234">
        <v>0</v>
      </c>
      <c r="H98" s="235">
        <v>25</v>
      </c>
      <c r="I98" s="235"/>
      <c r="J98" s="235">
        <v>100</v>
      </c>
      <c r="K98" s="235">
        <f t="shared" si="49"/>
        <v>1004.5</v>
      </c>
      <c r="L98" s="235">
        <f t="shared" si="50"/>
        <v>2485</v>
      </c>
      <c r="M98" s="235">
        <f t="shared" si="51"/>
        <v>385.00000000000006</v>
      </c>
      <c r="N98" s="235">
        <f t="shared" si="52"/>
        <v>1064</v>
      </c>
      <c r="O98" s="235">
        <f t="shared" si="53"/>
        <v>2481.5</v>
      </c>
      <c r="P98" s="235">
        <v>1800</v>
      </c>
      <c r="Q98" s="235"/>
      <c r="R98" s="235">
        <v>300</v>
      </c>
      <c r="S98" s="235"/>
      <c r="T98" s="235">
        <v>2936.58</v>
      </c>
      <c r="U98" s="235">
        <f t="shared" si="40"/>
        <v>9520</v>
      </c>
      <c r="V98" s="235">
        <f t="shared" si="41"/>
        <v>2068.5</v>
      </c>
      <c r="W98" s="235">
        <f t="shared" si="54"/>
        <v>5351.5</v>
      </c>
      <c r="X98" s="254">
        <f>+F98-V98-G98-H98-S98-J98-P98-Q98-R98-T98-I98</f>
        <v>27769.92</v>
      </c>
      <c r="Y98" s="255">
        <v>111</v>
      </c>
      <c r="Z98" s="229"/>
      <c r="AA98" s="221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</row>
    <row r="99" spans="1:55" s="49" customFormat="1" ht="16.5" thickBot="1">
      <c r="A99" s="42"/>
      <c r="B99" s="114" t="s">
        <v>188</v>
      </c>
      <c r="C99" s="115"/>
      <c r="D99" s="115"/>
      <c r="E99" s="115"/>
      <c r="F99" s="44">
        <f>SUM(F9:$F$98)</f>
        <v>3792962.91</v>
      </c>
      <c r="G99" s="44">
        <f>SUM(G9:$G$98)</f>
        <v>251225.63999999993</v>
      </c>
      <c r="H99" s="44">
        <f>SUM(H9:H98)</f>
        <v>2250</v>
      </c>
      <c r="I99" s="44">
        <f>SUM(I9:I98)</f>
        <v>1200</v>
      </c>
      <c r="J99" s="45">
        <f>SUM(J9:J98)</f>
        <v>7700</v>
      </c>
      <c r="K99" s="44">
        <f>SUM(K9:$K$98)</f>
        <v>108858.03551699997</v>
      </c>
      <c r="L99" s="44">
        <f>SUM(L9:$L$98)</f>
        <v>269300.36661</v>
      </c>
      <c r="M99" s="44">
        <f>SUM(M9:$M$98)</f>
        <v>34559.15067</v>
      </c>
      <c r="N99" s="44">
        <f>SUM(N9:$N$98)</f>
        <v>114911.48046400005</v>
      </c>
      <c r="O99" s="44">
        <f>SUM(O9:$O$98)</f>
        <v>268000.788319</v>
      </c>
      <c r="P99" s="46">
        <f>SUM(P9:P98)</f>
        <v>1800</v>
      </c>
      <c r="Q99" s="46">
        <f>SUM(Q9:Q98)</f>
        <v>2604.95</v>
      </c>
      <c r="R99" s="46">
        <f>SUM(R9:R98)</f>
        <v>42500</v>
      </c>
      <c r="S99" s="44">
        <f>SUM(S9:S98)</f>
        <v>23810.700000000008</v>
      </c>
      <c r="T99" s="44">
        <f>SUM(T9:T98)</f>
        <v>142601.19</v>
      </c>
      <c r="U99" s="44">
        <f>SUM(U9:$U$98)</f>
        <v>866345.4715799998</v>
      </c>
      <c r="V99" s="44">
        <f>SUM(V9:$V$98)</f>
        <v>223769.51598100006</v>
      </c>
      <c r="W99" s="44">
        <f>SUM(W9:W98)</f>
        <v>571860.3055990003</v>
      </c>
      <c r="X99" s="44">
        <f>SUM(X9:$X$98)</f>
        <v>3093500.914019</v>
      </c>
      <c r="Y99" s="43">
        <v>111</v>
      </c>
      <c r="Z99" s="47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1:55" s="22" customFormat="1" ht="32.25" customHeight="1">
      <c r="A100" s="78"/>
      <c r="B100" s="78"/>
      <c r="C100" s="20"/>
      <c r="D100" s="20"/>
      <c r="E100" s="20"/>
      <c r="F100" s="13"/>
      <c r="G100" s="13"/>
      <c r="H100" s="13"/>
      <c r="I100" s="13"/>
      <c r="J100" s="37"/>
      <c r="K100" s="13"/>
      <c r="L100" s="13"/>
      <c r="M100" s="13"/>
      <c r="N100" s="13"/>
      <c r="O100" s="13"/>
      <c r="P100" s="13"/>
      <c r="Q100" s="13"/>
      <c r="R100" s="13"/>
      <c r="T100" s="13"/>
      <c r="U100" s="35"/>
      <c r="V100" s="35"/>
      <c r="W100" s="35"/>
      <c r="X100" s="35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s="73" customFormat="1" ht="18">
      <c r="A101" s="132" t="s">
        <v>165</v>
      </c>
      <c r="B101" s="132"/>
      <c r="C101" s="80" t="s">
        <v>175</v>
      </c>
      <c r="D101" s="70" t="s">
        <v>180</v>
      </c>
      <c r="E101" s="84"/>
      <c r="F101" s="71"/>
      <c r="G101" s="71"/>
      <c r="H101" s="71"/>
      <c r="I101" s="71"/>
      <c r="J101" s="72"/>
      <c r="K101" s="71"/>
      <c r="L101" s="71"/>
      <c r="M101" s="71"/>
      <c r="N101" s="71"/>
      <c r="O101" s="71"/>
      <c r="P101" s="71"/>
      <c r="Q101" s="71"/>
      <c r="R101" s="71"/>
      <c r="S101" s="13"/>
      <c r="T101" s="71"/>
      <c r="U101" s="35"/>
      <c r="V101" s="35"/>
      <c r="W101" s="35"/>
      <c r="X101" s="35"/>
      <c r="Y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</row>
    <row r="102" spans="1:55" s="73" customFormat="1" ht="15.75">
      <c r="A102" s="111" t="s">
        <v>166</v>
      </c>
      <c r="B102" s="111"/>
      <c r="C102" s="101" t="s">
        <v>177</v>
      </c>
      <c r="D102" s="102">
        <f>K99</f>
        <v>108858.03551699997</v>
      </c>
      <c r="E102" s="85"/>
      <c r="F102" s="71"/>
      <c r="G102" s="71"/>
      <c r="H102" s="71"/>
      <c r="I102" s="71"/>
      <c r="J102" s="72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35"/>
      <c r="V102" s="35"/>
      <c r="W102" s="35"/>
      <c r="X102" s="35"/>
      <c r="Y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</row>
    <row r="103" spans="1:55" s="73" customFormat="1" ht="15.75">
      <c r="A103" s="111" t="s">
        <v>167</v>
      </c>
      <c r="B103" s="111"/>
      <c r="C103" s="101" t="s">
        <v>176</v>
      </c>
      <c r="D103" s="102">
        <f>G99</f>
        <v>251225.63999999993</v>
      </c>
      <c r="E103" s="85"/>
      <c r="F103" s="71"/>
      <c r="G103" s="71"/>
      <c r="H103" s="71"/>
      <c r="I103" s="71"/>
      <c r="J103" s="72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35"/>
      <c r="V103" s="35"/>
      <c r="W103" s="35"/>
      <c r="X103" s="35"/>
      <c r="Y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</row>
    <row r="104" spans="1:55" s="73" customFormat="1" ht="15.75">
      <c r="A104" s="111" t="s">
        <v>168</v>
      </c>
      <c r="B104" s="111"/>
      <c r="C104" s="101" t="s">
        <v>178</v>
      </c>
      <c r="D104" s="102">
        <f>H99</f>
        <v>2250</v>
      </c>
      <c r="E104" s="85"/>
      <c r="F104" s="71"/>
      <c r="G104" s="71"/>
      <c r="H104" s="71"/>
      <c r="I104" s="71"/>
      <c r="J104" s="72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35"/>
      <c r="V104" s="35"/>
      <c r="W104" s="35"/>
      <c r="X104" s="35"/>
      <c r="Y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</row>
    <row r="105" spans="1:55" s="73" customFormat="1" ht="15.75">
      <c r="A105" s="112" t="s">
        <v>255</v>
      </c>
      <c r="B105" s="113"/>
      <c r="C105" s="101" t="s">
        <v>178</v>
      </c>
      <c r="D105" s="102">
        <f>I99</f>
        <v>1200</v>
      </c>
      <c r="E105" s="85"/>
      <c r="F105" s="71"/>
      <c r="G105" s="71"/>
      <c r="H105" s="71"/>
      <c r="I105" s="71"/>
      <c r="J105" s="72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35"/>
      <c r="V105" s="35"/>
      <c r="W105" s="35"/>
      <c r="X105" s="35"/>
      <c r="Y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</row>
    <row r="106" spans="1:55" s="73" customFormat="1" ht="15.75">
      <c r="A106" s="111" t="s">
        <v>256</v>
      </c>
      <c r="B106" s="111"/>
      <c r="C106" s="101" t="s">
        <v>178</v>
      </c>
      <c r="D106" s="102">
        <f>Q99</f>
        <v>2604.95</v>
      </c>
      <c r="E106" s="85"/>
      <c r="F106" s="71"/>
      <c r="G106" s="71"/>
      <c r="H106" s="71"/>
      <c r="I106" s="71"/>
      <c r="J106" s="72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35"/>
      <c r="V106" s="35"/>
      <c r="W106" s="35"/>
      <c r="X106" s="35"/>
      <c r="Y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</row>
    <row r="107" spans="1:55" s="73" customFormat="1" ht="15.75">
      <c r="A107" s="111" t="s">
        <v>181</v>
      </c>
      <c r="B107" s="111"/>
      <c r="C107" s="101" t="s">
        <v>182</v>
      </c>
      <c r="D107" s="102">
        <f>P99</f>
        <v>1800</v>
      </c>
      <c r="E107" s="85"/>
      <c r="F107" s="71"/>
      <c r="G107" s="71"/>
      <c r="H107" s="71"/>
      <c r="I107" s="71"/>
      <c r="J107" s="72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35"/>
      <c r="V107" s="35"/>
      <c r="W107" s="35"/>
      <c r="X107" s="35"/>
      <c r="Y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</row>
    <row r="108" spans="1:55" s="73" customFormat="1" ht="15.75">
      <c r="A108" s="112" t="s">
        <v>246</v>
      </c>
      <c r="B108" s="113"/>
      <c r="C108" s="103" t="s">
        <v>247</v>
      </c>
      <c r="D108" s="102">
        <f>R99</f>
        <v>42500</v>
      </c>
      <c r="E108" s="85"/>
      <c r="F108" s="71"/>
      <c r="G108" s="71"/>
      <c r="H108" s="71"/>
      <c r="I108" s="71"/>
      <c r="J108" s="72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35"/>
      <c r="V108" s="35"/>
      <c r="W108" s="35"/>
      <c r="X108" s="35"/>
      <c r="Y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</row>
    <row r="109" spans="1:55" s="73" customFormat="1" ht="15.75">
      <c r="A109" s="111" t="s">
        <v>169</v>
      </c>
      <c r="B109" s="111"/>
      <c r="C109" s="101" t="s">
        <v>177</v>
      </c>
      <c r="D109" s="102">
        <f>N99</f>
        <v>114911.48046400005</v>
      </c>
      <c r="E109" s="85"/>
      <c r="F109" s="71"/>
      <c r="G109" s="71"/>
      <c r="H109" s="71"/>
      <c r="I109" s="71"/>
      <c r="J109" s="72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35"/>
      <c r="V109" s="35"/>
      <c r="W109" s="35"/>
      <c r="X109" s="35"/>
      <c r="Y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</row>
    <row r="110" spans="1:55" s="73" customFormat="1" ht="15.75">
      <c r="A110" s="112" t="s">
        <v>170</v>
      </c>
      <c r="B110" s="113"/>
      <c r="C110" s="101" t="s">
        <v>177</v>
      </c>
      <c r="D110" s="102">
        <f>S99</f>
        <v>23810.700000000008</v>
      </c>
      <c r="E110" s="85"/>
      <c r="F110" s="71"/>
      <c r="G110" s="71"/>
      <c r="H110" s="71"/>
      <c r="I110" s="71"/>
      <c r="J110" s="72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35"/>
      <c r="V110" s="35"/>
      <c r="W110" s="35"/>
      <c r="X110" s="35"/>
      <c r="Y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</row>
    <row r="111" spans="1:55" s="73" customFormat="1" ht="15.75">
      <c r="A111" s="112" t="s">
        <v>257</v>
      </c>
      <c r="B111" s="113"/>
      <c r="C111" s="101" t="s">
        <v>247</v>
      </c>
      <c r="D111" s="102">
        <f>T99</f>
        <v>142601.19</v>
      </c>
      <c r="E111" s="85"/>
      <c r="F111" s="71"/>
      <c r="G111" s="71"/>
      <c r="H111" s="71"/>
      <c r="I111" s="71"/>
      <c r="J111" s="72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35"/>
      <c r="V111" s="35"/>
      <c r="W111" s="35"/>
      <c r="X111" s="35"/>
      <c r="Y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</row>
    <row r="112" spans="1:55" s="73" customFormat="1" ht="15.75">
      <c r="A112" s="111" t="s">
        <v>258</v>
      </c>
      <c r="B112" s="111"/>
      <c r="C112" s="101" t="s">
        <v>258</v>
      </c>
      <c r="D112" s="102">
        <f>J99</f>
        <v>7700</v>
      </c>
      <c r="E112" s="85"/>
      <c r="F112" s="71"/>
      <c r="G112" s="71"/>
      <c r="H112" s="71"/>
      <c r="I112" s="71"/>
      <c r="J112" s="72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35"/>
      <c r="V112" s="35"/>
      <c r="W112" s="35"/>
      <c r="X112" s="35"/>
      <c r="Y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</row>
    <row r="113" spans="1:55" s="73" customFormat="1" ht="15.75">
      <c r="A113" s="111" t="s">
        <v>172</v>
      </c>
      <c r="B113" s="111"/>
      <c r="C113" s="101"/>
      <c r="D113" s="102">
        <f>L99</f>
        <v>269300.36661</v>
      </c>
      <c r="E113" s="85"/>
      <c r="F113" s="71"/>
      <c r="G113" s="71"/>
      <c r="H113" s="71"/>
      <c r="I113" s="71"/>
      <c r="J113" s="72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35"/>
      <c r="V113" s="35"/>
      <c r="W113" s="35"/>
      <c r="X113" s="35"/>
      <c r="Y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</row>
    <row r="114" spans="1:55" s="73" customFormat="1" ht="15.75">
      <c r="A114" s="111" t="s">
        <v>173</v>
      </c>
      <c r="B114" s="111"/>
      <c r="C114" s="101"/>
      <c r="D114" s="102">
        <f>M99</f>
        <v>34559.15067</v>
      </c>
      <c r="E114" s="85"/>
      <c r="F114" s="71"/>
      <c r="G114" s="71"/>
      <c r="H114" s="71"/>
      <c r="I114" s="71"/>
      <c r="J114" s="72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35"/>
      <c r="V114" s="35"/>
      <c r="W114" s="35"/>
      <c r="X114" s="35"/>
      <c r="Y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</row>
    <row r="115" spans="1:55" s="73" customFormat="1" ht="15.75">
      <c r="A115" s="111" t="s">
        <v>174</v>
      </c>
      <c r="B115" s="111"/>
      <c r="C115" s="101"/>
      <c r="D115" s="104">
        <f>O99</f>
        <v>268000.788319</v>
      </c>
      <c r="E115" s="85"/>
      <c r="F115" s="71"/>
      <c r="G115" s="71"/>
      <c r="H115" s="71"/>
      <c r="I115" s="71"/>
      <c r="J115" s="72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35"/>
      <c r="V115" s="35"/>
      <c r="W115" s="35"/>
      <c r="X115" s="35"/>
      <c r="Y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</row>
    <row r="116" spans="1:55" s="73" customFormat="1" ht="15.75">
      <c r="A116" s="122" t="s">
        <v>188</v>
      </c>
      <c r="B116" s="122"/>
      <c r="C116" s="81"/>
      <c r="D116" s="69">
        <f>F99-D102-D103-D104-D106-D107-D109-D110-D112-D108-D105-D111</f>
        <v>3093500.9140189993</v>
      </c>
      <c r="E116" s="86"/>
      <c r="F116" s="71"/>
      <c r="G116" s="71"/>
      <c r="H116" s="71"/>
      <c r="I116" s="71"/>
      <c r="J116" s="72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35"/>
      <c r="V116" s="35"/>
      <c r="W116" s="35"/>
      <c r="X116" s="35"/>
      <c r="Y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37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35"/>
      <c r="V117" s="35"/>
      <c r="W117" s="35"/>
      <c r="X117" s="35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37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35"/>
      <c r="V118" s="35"/>
      <c r="W118" s="35"/>
      <c r="X118" s="35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37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35"/>
      <c r="V119" s="35"/>
      <c r="W119" s="35"/>
      <c r="X119" s="35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37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35"/>
      <c r="V120" s="35"/>
      <c r="W120" s="35"/>
      <c r="X120" s="35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37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35"/>
      <c r="V121" s="35"/>
      <c r="W121" s="35"/>
      <c r="X121" s="35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37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35"/>
      <c r="V122" s="35"/>
      <c r="W122" s="35"/>
      <c r="X122" s="35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37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35"/>
      <c r="V123" s="35"/>
      <c r="W123" s="35"/>
      <c r="X123" s="35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37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35"/>
      <c r="V124" s="35"/>
      <c r="W124" s="35"/>
      <c r="X124" s="35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s="22" customFormat="1" ht="32.25" customHeight="1">
      <c r="A125" s="19"/>
      <c r="B125" s="20"/>
      <c r="C125" s="20"/>
      <c r="D125" s="20"/>
      <c r="E125" s="20"/>
      <c r="F125" s="13"/>
      <c r="G125" s="13"/>
      <c r="H125" s="13"/>
      <c r="I125" s="13"/>
      <c r="J125" s="37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35"/>
      <c r="V125" s="35"/>
      <c r="W125" s="35"/>
      <c r="X125" s="35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8" ht="12.75" hidden="1"/>
    <row r="129" ht="12.75" hidden="1"/>
    <row r="130" ht="12.75" hidden="1"/>
    <row r="131" ht="12.75" hidden="1"/>
    <row r="132" ht="12.75" hidden="1"/>
    <row r="133" ht="12.75" hidden="1"/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  <row r="147" s="2" customFormat="1" ht="12.75" hidden="1"/>
  </sheetData>
  <sheetProtection/>
  <mergeCells count="46">
    <mergeCell ref="A4:Y4"/>
    <mergeCell ref="A5:Y5"/>
    <mergeCell ref="M7:M8"/>
    <mergeCell ref="N7:O7"/>
    <mergeCell ref="V7:V8"/>
    <mergeCell ref="F6:F8"/>
    <mergeCell ref="U7:U8"/>
    <mergeCell ref="Q7:Q8"/>
    <mergeCell ref="A2:Y2"/>
    <mergeCell ref="G6:G8"/>
    <mergeCell ref="H6:H8"/>
    <mergeCell ref="K6:U6"/>
    <mergeCell ref="A6:A8"/>
    <mergeCell ref="W7:W8"/>
    <mergeCell ref="P7:P8"/>
    <mergeCell ref="T7:T8"/>
    <mergeCell ref="Y6:Y8"/>
    <mergeCell ref="A3:Y3"/>
    <mergeCell ref="R7:R8"/>
    <mergeCell ref="X6:X8"/>
    <mergeCell ref="A104:B104"/>
    <mergeCell ref="A106:B106"/>
    <mergeCell ref="S7:S8"/>
    <mergeCell ref="V6:W6"/>
    <mergeCell ref="J6:J8"/>
    <mergeCell ref="A116:B116"/>
    <mergeCell ref="D6:D8"/>
    <mergeCell ref="K7:L7"/>
    <mergeCell ref="A111:B111"/>
    <mergeCell ref="A105:B105"/>
    <mergeCell ref="A107:B107"/>
    <mergeCell ref="I6:I8"/>
    <mergeCell ref="E6:E8"/>
    <mergeCell ref="A101:B101"/>
    <mergeCell ref="A102:B102"/>
    <mergeCell ref="B99:E99"/>
    <mergeCell ref="C6:C8"/>
    <mergeCell ref="B6:B8"/>
    <mergeCell ref="A113:B113"/>
    <mergeCell ref="A112:B112"/>
    <mergeCell ref="A115:B115"/>
    <mergeCell ref="A109:B109"/>
    <mergeCell ref="A103:B103"/>
    <mergeCell ref="A110:B110"/>
    <mergeCell ref="A114:B114"/>
    <mergeCell ref="A108:B10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3" r:id="rId2"/>
  <headerFooter alignWithMargins="0">
    <oddFooter>&amp;C&amp;"Arial,Negrita"Pag. &amp;P - 4</oddFooter>
  </headerFooter>
  <rowBreaks count="2" manualBreakCount="2">
    <brk id="44" max="21" man="1"/>
    <brk id="7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9"/>
  <sheetViews>
    <sheetView zoomScale="70" zoomScaleNormal="70" zoomScaleSheetLayoutView="40" zoomScalePageLayoutView="14" workbookViewId="0" topLeftCell="A42">
      <selection activeCell="I74" sqref="I74"/>
    </sheetView>
  </sheetViews>
  <sheetFormatPr defaultColWidth="9.140625" defaultRowHeight="12.75"/>
  <cols>
    <col min="1" max="1" width="5.57421875" style="9" customWidth="1"/>
    <col min="2" max="2" width="38.7109375" style="2" customWidth="1"/>
    <col min="3" max="3" width="44.28125" style="2" customWidth="1"/>
    <col min="4" max="4" width="39.28125" style="2" customWidth="1"/>
    <col min="5" max="5" width="16.421875" style="3" customWidth="1"/>
    <col min="6" max="6" width="18.421875" style="2" customWidth="1"/>
    <col min="7" max="7" width="16.00390625" style="33" customWidth="1"/>
    <col min="8" max="9" width="16.00390625" style="29" customWidth="1"/>
    <col min="10" max="10" width="16.00390625" style="38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36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45" t="s">
        <v>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57" t="s">
        <v>113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41"/>
      <c r="AA3" s="41"/>
      <c r="AB3" s="41"/>
      <c r="AC3" s="39"/>
      <c r="AD3" s="39"/>
    </row>
    <row r="4" spans="1:55" s="76" customFormat="1" ht="20.25">
      <c r="A4" s="157" t="s">
        <v>277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</row>
    <row r="5" spans="1:55" s="74" customFormat="1" ht="15.75" thickBot="1">
      <c r="A5" s="158" t="s">
        <v>193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</row>
    <row r="6" spans="1:55" s="73" customFormat="1" ht="43.5" customHeight="1" thickBot="1">
      <c r="A6" s="188" t="s">
        <v>131</v>
      </c>
      <c r="B6" s="119" t="s">
        <v>232</v>
      </c>
      <c r="C6" s="116" t="s">
        <v>261</v>
      </c>
      <c r="D6" s="123" t="s">
        <v>233</v>
      </c>
      <c r="E6" s="199" t="s">
        <v>147</v>
      </c>
      <c r="F6" s="185" t="s">
        <v>148</v>
      </c>
      <c r="G6" s="164" t="s">
        <v>149</v>
      </c>
      <c r="H6" s="166" t="s">
        <v>150</v>
      </c>
      <c r="I6" s="126" t="s">
        <v>255</v>
      </c>
      <c r="J6" s="201" t="s">
        <v>71</v>
      </c>
      <c r="K6" s="203" t="s">
        <v>153</v>
      </c>
      <c r="L6" s="204"/>
      <c r="M6" s="204"/>
      <c r="N6" s="204"/>
      <c r="O6" s="204"/>
      <c r="P6" s="204"/>
      <c r="Q6" s="204"/>
      <c r="R6" s="204"/>
      <c r="S6" s="204"/>
      <c r="T6" s="204"/>
      <c r="U6" s="205"/>
      <c r="V6" s="197" t="s">
        <v>161</v>
      </c>
      <c r="W6" s="198"/>
      <c r="X6" s="185" t="s">
        <v>163</v>
      </c>
      <c r="Y6" s="185" t="s">
        <v>164</v>
      </c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</row>
    <row r="7" spans="1:55" s="73" customFormat="1" ht="63.75" customHeight="1">
      <c r="A7" s="189"/>
      <c r="B7" s="120"/>
      <c r="C7" s="117" t="s">
        <v>234</v>
      </c>
      <c r="D7" s="117"/>
      <c r="E7" s="200"/>
      <c r="F7" s="186"/>
      <c r="G7" s="165"/>
      <c r="H7" s="167"/>
      <c r="I7" s="127"/>
      <c r="J7" s="202"/>
      <c r="K7" s="169" t="s">
        <v>155</v>
      </c>
      <c r="L7" s="170"/>
      <c r="M7" s="171" t="s">
        <v>154</v>
      </c>
      <c r="N7" s="172" t="s">
        <v>156</v>
      </c>
      <c r="O7" s="173"/>
      <c r="P7" s="174" t="s">
        <v>181</v>
      </c>
      <c r="Q7" s="174" t="s">
        <v>260</v>
      </c>
      <c r="R7" s="133" t="s">
        <v>244</v>
      </c>
      <c r="S7" s="191" t="s">
        <v>183</v>
      </c>
      <c r="T7" s="133" t="s">
        <v>254</v>
      </c>
      <c r="U7" s="186" t="s">
        <v>159</v>
      </c>
      <c r="V7" s="171" t="s">
        <v>160</v>
      </c>
      <c r="W7" s="192" t="s">
        <v>162</v>
      </c>
      <c r="X7" s="186"/>
      <c r="Y7" s="186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</row>
    <row r="8" spans="1:55" s="73" customFormat="1" ht="32.25" thickBot="1">
      <c r="A8" s="189"/>
      <c r="B8" s="120"/>
      <c r="C8" s="190"/>
      <c r="D8" s="190"/>
      <c r="E8" s="200"/>
      <c r="F8" s="186"/>
      <c r="G8" s="165"/>
      <c r="H8" s="167"/>
      <c r="I8" s="127"/>
      <c r="J8" s="202"/>
      <c r="K8" s="99" t="s">
        <v>151</v>
      </c>
      <c r="L8" s="100" t="s">
        <v>152</v>
      </c>
      <c r="M8" s="171"/>
      <c r="N8" s="100" t="s">
        <v>157</v>
      </c>
      <c r="O8" s="100" t="s">
        <v>158</v>
      </c>
      <c r="P8" s="175"/>
      <c r="Q8" s="175"/>
      <c r="R8" s="184"/>
      <c r="S8" s="192"/>
      <c r="T8" s="184"/>
      <c r="U8" s="186"/>
      <c r="V8" s="171"/>
      <c r="W8" s="192"/>
      <c r="X8" s="186"/>
      <c r="Y8" s="187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</row>
    <row r="9" spans="1:55" s="220" customFormat="1" ht="14.25">
      <c r="A9" s="213">
        <v>1</v>
      </c>
      <c r="B9" s="214" t="s">
        <v>38</v>
      </c>
      <c r="C9" s="215" t="s">
        <v>185</v>
      </c>
      <c r="D9" s="214" t="s">
        <v>51</v>
      </c>
      <c r="E9" s="215" t="s">
        <v>0</v>
      </c>
      <c r="F9" s="216">
        <v>46800</v>
      </c>
      <c r="G9" s="216">
        <v>1402.37</v>
      </c>
      <c r="H9" s="217">
        <v>25</v>
      </c>
      <c r="I9" s="217"/>
      <c r="J9" s="217">
        <v>100</v>
      </c>
      <c r="K9" s="217">
        <f aca="true" t="shared" si="0" ref="K9:K34">+F9*2.87%</f>
        <v>1343.16</v>
      </c>
      <c r="L9" s="217">
        <f aca="true" t="shared" si="1" ref="L9:L34">+F9*7.1%</f>
        <v>3322.7999999999997</v>
      </c>
      <c r="M9" s="217">
        <f>+F9*1.1%</f>
        <v>514.8000000000001</v>
      </c>
      <c r="N9" s="217">
        <f aca="true" t="shared" si="2" ref="N9:N34">+F9*3.04%</f>
        <v>1422.72</v>
      </c>
      <c r="O9" s="217">
        <f aca="true" t="shared" si="3" ref="O9:O34">+F9*7.09%</f>
        <v>3318.1200000000003</v>
      </c>
      <c r="P9" s="217"/>
      <c r="Q9" s="217"/>
      <c r="R9" s="217">
        <v>500</v>
      </c>
      <c r="S9" s="217">
        <v>0</v>
      </c>
      <c r="T9" s="217"/>
      <c r="U9" s="217">
        <f aca="true" t="shared" si="4" ref="U9:U43">SUM(K9:S9)</f>
        <v>10421.6</v>
      </c>
      <c r="V9" s="217">
        <f aca="true" t="shared" si="5" ref="V9:V23">+K9+N9</f>
        <v>2765.88</v>
      </c>
      <c r="W9" s="217">
        <f aca="true" t="shared" si="6" ref="W9:W23">+L9+M9+O9</f>
        <v>7155.72</v>
      </c>
      <c r="X9" s="218">
        <f>+F9-V9-G9-H9-S9-J9-R9-Q9-T9-P9-I9</f>
        <v>42006.75</v>
      </c>
      <c r="Y9" s="219">
        <v>111</v>
      </c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</row>
    <row r="10" spans="1:55" s="220" customFormat="1" ht="28.5">
      <c r="A10" s="222">
        <f>A9+1</f>
        <v>2</v>
      </c>
      <c r="B10" s="223" t="s">
        <v>105</v>
      </c>
      <c r="C10" s="224" t="s">
        <v>185</v>
      </c>
      <c r="D10" s="223" t="s">
        <v>89</v>
      </c>
      <c r="E10" s="224" t="s">
        <v>145</v>
      </c>
      <c r="F10" s="225">
        <v>30000</v>
      </c>
      <c r="G10" s="225"/>
      <c r="H10" s="226">
        <v>25</v>
      </c>
      <c r="I10" s="226"/>
      <c r="J10" s="226">
        <v>100</v>
      </c>
      <c r="K10" s="226">
        <f t="shared" si="0"/>
        <v>861</v>
      </c>
      <c r="L10" s="226">
        <f t="shared" si="1"/>
        <v>2130</v>
      </c>
      <c r="M10" s="226">
        <f>+F10*1.1%</f>
        <v>330.00000000000006</v>
      </c>
      <c r="N10" s="226">
        <f t="shared" si="2"/>
        <v>912</v>
      </c>
      <c r="O10" s="226">
        <f t="shared" si="3"/>
        <v>2127</v>
      </c>
      <c r="P10" s="226"/>
      <c r="Q10" s="226"/>
      <c r="R10" s="226"/>
      <c r="S10" s="226">
        <v>0</v>
      </c>
      <c r="T10" s="226"/>
      <c r="U10" s="226">
        <f t="shared" si="4"/>
        <v>6360</v>
      </c>
      <c r="V10" s="226">
        <f t="shared" si="5"/>
        <v>1773</v>
      </c>
      <c r="W10" s="226">
        <f t="shared" si="6"/>
        <v>4587</v>
      </c>
      <c r="X10" s="227">
        <f aca="true" t="shared" si="7" ref="X10:X42">+F10-V10-G10-H10-S10-J10-R10-Q10-T10-P10-I10</f>
        <v>28102</v>
      </c>
      <c r="Y10" s="228">
        <v>111</v>
      </c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</row>
    <row r="11" spans="1:55" s="220" customFormat="1" ht="42.75">
      <c r="A11" s="222">
        <f aca="true" t="shared" si="8" ref="A11:A42">A10+1</f>
        <v>3</v>
      </c>
      <c r="B11" s="223" t="s">
        <v>68</v>
      </c>
      <c r="C11" s="224" t="s">
        <v>197</v>
      </c>
      <c r="D11" s="223" t="s">
        <v>69</v>
      </c>
      <c r="E11" s="224" t="s">
        <v>0</v>
      </c>
      <c r="F11" s="225">
        <v>78000</v>
      </c>
      <c r="G11" s="225">
        <v>6556.44</v>
      </c>
      <c r="H11" s="226">
        <v>25</v>
      </c>
      <c r="I11" s="226"/>
      <c r="J11" s="226">
        <v>100</v>
      </c>
      <c r="K11" s="226">
        <f t="shared" si="0"/>
        <v>2238.6</v>
      </c>
      <c r="L11" s="226">
        <f t="shared" si="1"/>
        <v>5537.999999999999</v>
      </c>
      <c r="M11" s="226">
        <f>74808*1.1%</f>
        <v>822.888</v>
      </c>
      <c r="N11" s="226">
        <f t="shared" si="2"/>
        <v>2371.2</v>
      </c>
      <c r="O11" s="226">
        <f t="shared" si="3"/>
        <v>5530.200000000001</v>
      </c>
      <c r="P11" s="226"/>
      <c r="Q11" s="226"/>
      <c r="R11" s="226"/>
      <c r="S11" s="226">
        <v>1587.38</v>
      </c>
      <c r="T11" s="226"/>
      <c r="U11" s="226">
        <f t="shared" si="4"/>
        <v>18088.268</v>
      </c>
      <c r="V11" s="226">
        <f t="shared" si="5"/>
        <v>4609.799999999999</v>
      </c>
      <c r="W11" s="226">
        <f t="shared" si="6"/>
        <v>11891.088</v>
      </c>
      <c r="X11" s="227">
        <f t="shared" si="7"/>
        <v>65121.38</v>
      </c>
      <c r="Y11" s="228">
        <v>111</v>
      </c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</row>
    <row r="12" spans="1:55" s="220" customFormat="1" ht="42.75">
      <c r="A12" s="222">
        <f t="shared" si="8"/>
        <v>4</v>
      </c>
      <c r="B12" s="223" t="s">
        <v>23</v>
      </c>
      <c r="C12" s="224" t="s">
        <v>197</v>
      </c>
      <c r="D12" s="223" t="s">
        <v>56</v>
      </c>
      <c r="E12" s="224" t="s">
        <v>0</v>
      </c>
      <c r="F12" s="225">
        <v>39825.44</v>
      </c>
      <c r="G12" s="225">
        <v>418.01</v>
      </c>
      <c r="H12" s="226">
        <v>25</v>
      </c>
      <c r="I12" s="226"/>
      <c r="J12" s="226">
        <v>100</v>
      </c>
      <c r="K12" s="226">
        <f t="shared" si="0"/>
        <v>1142.9901280000001</v>
      </c>
      <c r="L12" s="226">
        <f t="shared" si="1"/>
        <v>2827.60624</v>
      </c>
      <c r="M12" s="226">
        <f>+F12*1.1%</f>
        <v>438.07984000000005</v>
      </c>
      <c r="N12" s="226">
        <f t="shared" si="2"/>
        <v>1210.6933760000002</v>
      </c>
      <c r="O12" s="226">
        <f t="shared" si="3"/>
        <v>2823.6236960000006</v>
      </c>
      <c r="P12" s="226"/>
      <c r="Q12" s="226"/>
      <c r="R12" s="226">
        <v>1000</v>
      </c>
      <c r="S12" s="226">
        <v>0</v>
      </c>
      <c r="T12" s="226">
        <v>5279.57</v>
      </c>
      <c r="U12" s="226">
        <f t="shared" si="4"/>
        <v>9442.993280000002</v>
      </c>
      <c r="V12" s="226">
        <f t="shared" si="5"/>
        <v>2353.6835040000005</v>
      </c>
      <c r="W12" s="226">
        <f t="shared" si="6"/>
        <v>6089.309776</v>
      </c>
      <c r="X12" s="227">
        <f t="shared" si="7"/>
        <v>30649.176496</v>
      </c>
      <c r="Y12" s="228">
        <v>111</v>
      </c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</row>
    <row r="13" spans="1:55" s="220" customFormat="1" ht="42.75">
      <c r="A13" s="222">
        <f t="shared" si="8"/>
        <v>5</v>
      </c>
      <c r="B13" s="223" t="s">
        <v>3</v>
      </c>
      <c r="C13" s="224" t="s">
        <v>197</v>
      </c>
      <c r="D13" s="223" t="s">
        <v>41</v>
      </c>
      <c r="E13" s="224" t="s">
        <v>0</v>
      </c>
      <c r="F13" s="225">
        <v>42000</v>
      </c>
      <c r="G13" s="225">
        <v>486.81</v>
      </c>
      <c r="H13" s="226">
        <v>25</v>
      </c>
      <c r="I13" s="226"/>
      <c r="J13" s="226"/>
      <c r="K13" s="226">
        <f t="shared" si="0"/>
        <v>1205.4</v>
      </c>
      <c r="L13" s="226">
        <f t="shared" si="1"/>
        <v>2981.9999999999995</v>
      </c>
      <c r="M13" s="226">
        <f>+F13*1.1%</f>
        <v>462.00000000000006</v>
      </c>
      <c r="N13" s="226">
        <f t="shared" si="2"/>
        <v>1276.8</v>
      </c>
      <c r="O13" s="226">
        <f t="shared" si="3"/>
        <v>2977.8</v>
      </c>
      <c r="P13" s="226"/>
      <c r="Q13" s="226"/>
      <c r="R13" s="226">
        <v>300</v>
      </c>
      <c r="S13" s="226">
        <v>1587.38</v>
      </c>
      <c r="T13" s="226">
        <v>1834</v>
      </c>
      <c r="U13" s="226">
        <f t="shared" si="4"/>
        <v>10791.380000000001</v>
      </c>
      <c r="V13" s="226">
        <f t="shared" si="5"/>
        <v>2482.2</v>
      </c>
      <c r="W13" s="226">
        <f t="shared" si="6"/>
        <v>6421.799999999999</v>
      </c>
      <c r="X13" s="227">
        <f t="shared" si="7"/>
        <v>35284.61000000001</v>
      </c>
      <c r="Y13" s="228">
        <v>111</v>
      </c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</row>
    <row r="14" spans="1:55" s="220" customFormat="1" ht="42.75">
      <c r="A14" s="222">
        <f t="shared" si="8"/>
        <v>6</v>
      </c>
      <c r="B14" s="223" t="s">
        <v>37</v>
      </c>
      <c r="C14" s="224" t="s">
        <v>197</v>
      </c>
      <c r="D14" s="223" t="s">
        <v>57</v>
      </c>
      <c r="E14" s="224" t="s">
        <v>0</v>
      </c>
      <c r="F14" s="225">
        <v>54264.15</v>
      </c>
      <c r="G14" s="225">
        <v>2455.82</v>
      </c>
      <c r="H14" s="226">
        <v>25</v>
      </c>
      <c r="I14" s="226"/>
      <c r="J14" s="226">
        <v>100</v>
      </c>
      <c r="K14" s="226">
        <f t="shared" si="0"/>
        <v>1557.381105</v>
      </c>
      <c r="L14" s="226">
        <f t="shared" si="1"/>
        <v>3852.75465</v>
      </c>
      <c r="M14" s="226">
        <f>F14*1.1%</f>
        <v>596.90565</v>
      </c>
      <c r="N14" s="226">
        <f t="shared" si="2"/>
        <v>1649.63016</v>
      </c>
      <c r="O14" s="226">
        <f t="shared" si="3"/>
        <v>3847.3282350000004</v>
      </c>
      <c r="P14" s="226"/>
      <c r="Q14" s="226"/>
      <c r="R14" s="226">
        <v>500</v>
      </c>
      <c r="S14" s="226">
        <v>0</v>
      </c>
      <c r="T14" s="226"/>
      <c r="U14" s="226">
        <f t="shared" si="4"/>
        <v>12003.9998</v>
      </c>
      <c r="V14" s="226">
        <f t="shared" si="5"/>
        <v>3207.011265</v>
      </c>
      <c r="W14" s="226">
        <f t="shared" si="6"/>
        <v>8296.988535</v>
      </c>
      <c r="X14" s="227">
        <f t="shared" si="7"/>
        <v>47976.318735</v>
      </c>
      <c r="Y14" s="228">
        <v>111</v>
      </c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</row>
    <row r="15" spans="1:55" s="220" customFormat="1" ht="42.75">
      <c r="A15" s="222">
        <f t="shared" si="8"/>
        <v>7</v>
      </c>
      <c r="B15" s="223" t="s">
        <v>19</v>
      </c>
      <c r="C15" s="224" t="s">
        <v>197</v>
      </c>
      <c r="D15" s="223" t="s">
        <v>266</v>
      </c>
      <c r="E15" s="224" t="s">
        <v>0</v>
      </c>
      <c r="F15" s="225">
        <v>65376.02</v>
      </c>
      <c r="G15" s="225">
        <v>4498.34</v>
      </c>
      <c r="H15" s="226">
        <v>25</v>
      </c>
      <c r="I15" s="226">
        <v>100</v>
      </c>
      <c r="J15" s="226">
        <v>100</v>
      </c>
      <c r="K15" s="226">
        <f t="shared" si="0"/>
        <v>1876.2917739999998</v>
      </c>
      <c r="L15" s="226">
        <f t="shared" si="1"/>
        <v>4641.6974199999995</v>
      </c>
      <c r="M15" s="226">
        <f>F15*1.1%</f>
        <v>719.13622</v>
      </c>
      <c r="N15" s="226">
        <f t="shared" si="2"/>
        <v>1987.4310079999998</v>
      </c>
      <c r="O15" s="226">
        <f t="shared" si="3"/>
        <v>4635.159818</v>
      </c>
      <c r="P15" s="226"/>
      <c r="Q15" s="226"/>
      <c r="R15" s="226">
        <v>500</v>
      </c>
      <c r="S15" s="226"/>
      <c r="T15" s="226">
        <v>1834</v>
      </c>
      <c r="U15" s="226">
        <f t="shared" si="4"/>
        <v>14359.71624</v>
      </c>
      <c r="V15" s="226">
        <f t="shared" si="5"/>
        <v>3863.722782</v>
      </c>
      <c r="W15" s="226">
        <f t="shared" si="6"/>
        <v>9995.993458</v>
      </c>
      <c r="X15" s="227">
        <f t="shared" si="7"/>
        <v>54454.957217999996</v>
      </c>
      <c r="Y15" s="228">
        <v>111</v>
      </c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</row>
    <row r="16" spans="1:55" s="220" customFormat="1" ht="42.75">
      <c r="A16" s="222">
        <f t="shared" si="8"/>
        <v>8</v>
      </c>
      <c r="B16" s="223" t="s">
        <v>184</v>
      </c>
      <c r="C16" s="224" t="s">
        <v>197</v>
      </c>
      <c r="D16" s="223" t="s">
        <v>110</v>
      </c>
      <c r="E16" s="224" t="s">
        <v>145</v>
      </c>
      <c r="F16" s="225">
        <v>15180</v>
      </c>
      <c r="G16" s="225"/>
      <c r="H16" s="226">
        <v>25</v>
      </c>
      <c r="I16" s="226"/>
      <c r="J16" s="226"/>
      <c r="K16" s="226">
        <f t="shared" si="0"/>
        <v>435.666</v>
      </c>
      <c r="L16" s="226">
        <f t="shared" si="1"/>
        <v>1077.78</v>
      </c>
      <c r="M16" s="226">
        <f aca="true" t="shared" si="9" ref="M16:M30">+F16*1.1%</f>
        <v>166.98000000000002</v>
      </c>
      <c r="N16" s="226">
        <f t="shared" si="2"/>
        <v>461.472</v>
      </c>
      <c r="O16" s="226">
        <f t="shared" si="3"/>
        <v>1076.2620000000002</v>
      </c>
      <c r="P16" s="226"/>
      <c r="Q16" s="226"/>
      <c r="R16" s="226"/>
      <c r="S16" s="226"/>
      <c r="T16" s="226"/>
      <c r="U16" s="226">
        <f t="shared" si="4"/>
        <v>3218.1600000000003</v>
      </c>
      <c r="V16" s="226">
        <f t="shared" si="5"/>
        <v>897.1379999999999</v>
      </c>
      <c r="W16" s="226">
        <f t="shared" si="6"/>
        <v>2321.022</v>
      </c>
      <c r="X16" s="227">
        <f t="shared" si="7"/>
        <v>14257.862000000001</v>
      </c>
      <c r="Y16" s="228">
        <v>111</v>
      </c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</row>
    <row r="17" spans="1:55" s="220" customFormat="1" ht="42.75">
      <c r="A17" s="222">
        <f t="shared" si="8"/>
        <v>9</v>
      </c>
      <c r="B17" s="223" t="s">
        <v>109</v>
      </c>
      <c r="C17" s="224" t="s">
        <v>197</v>
      </c>
      <c r="D17" s="223" t="s">
        <v>110</v>
      </c>
      <c r="E17" s="224" t="s">
        <v>145</v>
      </c>
      <c r="F17" s="225">
        <v>19000</v>
      </c>
      <c r="G17" s="225"/>
      <c r="H17" s="226">
        <v>25</v>
      </c>
      <c r="I17" s="226"/>
      <c r="J17" s="226"/>
      <c r="K17" s="226">
        <f t="shared" si="0"/>
        <v>545.3</v>
      </c>
      <c r="L17" s="226">
        <f t="shared" si="1"/>
        <v>1348.9999999999998</v>
      </c>
      <c r="M17" s="226">
        <f t="shared" si="9"/>
        <v>209.00000000000003</v>
      </c>
      <c r="N17" s="226">
        <f t="shared" si="2"/>
        <v>577.6</v>
      </c>
      <c r="O17" s="226">
        <f t="shared" si="3"/>
        <v>1347.1000000000001</v>
      </c>
      <c r="P17" s="226"/>
      <c r="Q17" s="226"/>
      <c r="R17" s="226"/>
      <c r="S17" s="226">
        <v>0</v>
      </c>
      <c r="T17" s="226"/>
      <c r="U17" s="226">
        <f t="shared" si="4"/>
        <v>4028</v>
      </c>
      <c r="V17" s="226">
        <f t="shared" si="5"/>
        <v>1122.9</v>
      </c>
      <c r="W17" s="226">
        <f t="shared" si="6"/>
        <v>2905.1</v>
      </c>
      <c r="X17" s="227">
        <f t="shared" si="7"/>
        <v>17852.1</v>
      </c>
      <c r="Y17" s="228">
        <v>111</v>
      </c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</row>
    <row r="18" spans="1:55" s="220" customFormat="1" ht="42.75">
      <c r="A18" s="222">
        <f t="shared" si="8"/>
        <v>10</v>
      </c>
      <c r="B18" s="223" t="s">
        <v>73</v>
      </c>
      <c r="C18" s="224" t="s">
        <v>197</v>
      </c>
      <c r="D18" s="223" t="s">
        <v>76</v>
      </c>
      <c r="E18" s="224" t="s">
        <v>145</v>
      </c>
      <c r="F18" s="225">
        <v>35000</v>
      </c>
      <c r="G18" s="225"/>
      <c r="H18" s="226">
        <v>25</v>
      </c>
      <c r="I18" s="226"/>
      <c r="J18" s="226">
        <v>100</v>
      </c>
      <c r="K18" s="226">
        <f t="shared" si="0"/>
        <v>1004.5</v>
      </c>
      <c r="L18" s="226">
        <f t="shared" si="1"/>
        <v>2485</v>
      </c>
      <c r="M18" s="226">
        <f t="shared" si="9"/>
        <v>385.00000000000006</v>
      </c>
      <c r="N18" s="226">
        <f t="shared" si="2"/>
        <v>1064</v>
      </c>
      <c r="O18" s="226">
        <f t="shared" si="3"/>
        <v>2481.5</v>
      </c>
      <c r="P18" s="226"/>
      <c r="Q18" s="226"/>
      <c r="R18" s="226">
        <v>600</v>
      </c>
      <c r="S18" s="226">
        <v>0</v>
      </c>
      <c r="T18" s="226">
        <v>2011</v>
      </c>
      <c r="U18" s="226">
        <f t="shared" si="4"/>
        <v>8020</v>
      </c>
      <c r="V18" s="226">
        <f t="shared" si="5"/>
        <v>2068.5</v>
      </c>
      <c r="W18" s="226">
        <f t="shared" si="6"/>
        <v>5351.5</v>
      </c>
      <c r="X18" s="227">
        <f t="shared" si="7"/>
        <v>30195.5</v>
      </c>
      <c r="Y18" s="228">
        <v>111</v>
      </c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</row>
    <row r="19" spans="1:55" s="220" customFormat="1" ht="42.75">
      <c r="A19" s="222">
        <f t="shared" si="8"/>
        <v>11</v>
      </c>
      <c r="B19" s="223" t="s">
        <v>275</v>
      </c>
      <c r="C19" s="224" t="s">
        <v>197</v>
      </c>
      <c r="D19" s="223" t="s">
        <v>198</v>
      </c>
      <c r="E19" s="224" t="s">
        <v>199</v>
      </c>
      <c r="F19" s="225">
        <v>30000</v>
      </c>
      <c r="G19" s="225"/>
      <c r="H19" s="226">
        <v>25</v>
      </c>
      <c r="I19" s="226"/>
      <c r="J19" s="226"/>
      <c r="K19" s="226">
        <f t="shared" si="0"/>
        <v>861</v>
      </c>
      <c r="L19" s="226">
        <f t="shared" si="1"/>
        <v>2130</v>
      </c>
      <c r="M19" s="226">
        <f t="shared" si="9"/>
        <v>330.00000000000006</v>
      </c>
      <c r="N19" s="226">
        <f t="shared" si="2"/>
        <v>912</v>
      </c>
      <c r="O19" s="226">
        <f t="shared" si="3"/>
        <v>2127</v>
      </c>
      <c r="P19" s="226"/>
      <c r="Q19" s="226"/>
      <c r="R19" s="226"/>
      <c r="S19" s="226">
        <v>0</v>
      </c>
      <c r="T19" s="226"/>
      <c r="U19" s="226">
        <f t="shared" si="4"/>
        <v>6360</v>
      </c>
      <c r="V19" s="226">
        <f t="shared" si="5"/>
        <v>1773</v>
      </c>
      <c r="W19" s="226">
        <f t="shared" si="6"/>
        <v>4587</v>
      </c>
      <c r="X19" s="227">
        <f t="shared" si="7"/>
        <v>28202</v>
      </c>
      <c r="Y19" s="228">
        <v>111</v>
      </c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</row>
    <row r="20" spans="1:55" s="220" customFormat="1" ht="42.75">
      <c r="A20" s="222">
        <f t="shared" si="8"/>
        <v>12</v>
      </c>
      <c r="B20" s="223" t="s">
        <v>251</v>
      </c>
      <c r="C20" s="224" t="s">
        <v>197</v>
      </c>
      <c r="D20" s="223" t="s">
        <v>198</v>
      </c>
      <c r="E20" s="224" t="s">
        <v>199</v>
      </c>
      <c r="F20" s="225">
        <v>35000</v>
      </c>
      <c r="G20" s="225"/>
      <c r="H20" s="226">
        <v>25</v>
      </c>
      <c r="I20" s="226"/>
      <c r="J20" s="226"/>
      <c r="K20" s="226">
        <f t="shared" si="0"/>
        <v>1004.5</v>
      </c>
      <c r="L20" s="226">
        <f t="shared" si="1"/>
        <v>2485</v>
      </c>
      <c r="M20" s="226">
        <f t="shared" si="9"/>
        <v>385.00000000000006</v>
      </c>
      <c r="N20" s="226">
        <f t="shared" si="2"/>
        <v>1064</v>
      </c>
      <c r="O20" s="226">
        <f t="shared" si="3"/>
        <v>2481.5</v>
      </c>
      <c r="P20" s="226"/>
      <c r="Q20" s="226"/>
      <c r="R20" s="226"/>
      <c r="S20" s="226">
        <v>0</v>
      </c>
      <c r="T20" s="226"/>
      <c r="U20" s="226">
        <f t="shared" si="4"/>
        <v>7420</v>
      </c>
      <c r="V20" s="226">
        <f t="shared" si="5"/>
        <v>2068.5</v>
      </c>
      <c r="W20" s="226">
        <f t="shared" si="6"/>
        <v>5351.5</v>
      </c>
      <c r="X20" s="227">
        <f t="shared" si="7"/>
        <v>32906.5</v>
      </c>
      <c r="Y20" s="228">
        <v>111</v>
      </c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</row>
    <row r="21" spans="1:55" s="220" customFormat="1" ht="42.75">
      <c r="A21" s="222">
        <f t="shared" si="8"/>
        <v>13</v>
      </c>
      <c r="B21" s="223" t="s">
        <v>200</v>
      </c>
      <c r="C21" s="224" t="s">
        <v>197</v>
      </c>
      <c r="D21" s="223" t="s">
        <v>110</v>
      </c>
      <c r="E21" s="224" t="s">
        <v>199</v>
      </c>
      <c r="F21" s="225">
        <v>18000</v>
      </c>
      <c r="G21" s="225"/>
      <c r="H21" s="226">
        <v>25</v>
      </c>
      <c r="I21" s="226"/>
      <c r="J21" s="226">
        <v>100</v>
      </c>
      <c r="K21" s="226">
        <f t="shared" si="0"/>
        <v>516.6</v>
      </c>
      <c r="L21" s="226">
        <f t="shared" si="1"/>
        <v>1277.9999999999998</v>
      </c>
      <c r="M21" s="226">
        <f t="shared" si="9"/>
        <v>198.00000000000003</v>
      </c>
      <c r="N21" s="226">
        <f t="shared" si="2"/>
        <v>547.2</v>
      </c>
      <c r="O21" s="226">
        <f t="shared" si="3"/>
        <v>1276.2</v>
      </c>
      <c r="P21" s="226"/>
      <c r="Q21" s="226"/>
      <c r="R21" s="226"/>
      <c r="S21" s="226">
        <v>0</v>
      </c>
      <c r="T21" s="226"/>
      <c r="U21" s="226">
        <f t="shared" si="4"/>
        <v>3816</v>
      </c>
      <c r="V21" s="226">
        <f t="shared" si="5"/>
        <v>1063.8000000000002</v>
      </c>
      <c r="W21" s="226">
        <f t="shared" si="6"/>
        <v>2752.2</v>
      </c>
      <c r="X21" s="227">
        <f t="shared" si="7"/>
        <v>16811.2</v>
      </c>
      <c r="Y21" s="228">
        <v>111</v>
      </c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</row>
    <row r="22" spans="1:55" s="220" customFormat="1" ht="42.75">
      <c r="A22" s="222">
        <f t="shared" si="8"/>
        <v>14</v>
      </c>
      <c r="B22" s="223" t="s">
        <v>201</v>
      </c>
      <c r="C22" s="224" t="s">
        <v>197</v>
      </c>
      <c r="D22" s="223" t="s">
        <v>110</v>
      </c>
      <c r="E22" s="224" t="s">
        <v>199</v>
      </c>
      <c r="F22" s="225">
        <v>22000</v>
      </c>
      <c r="G22" s="225"/>
      <c r="H22" s="226">
        <v>25</v>
      </c>
      <c r="I22" s="226"/>
      <c r="J22" s="226">
        <v>100</v>
      </c>
      <c r="K22" s="226">
        <f t="shared" si="0"/>
        <v>631.4</v>
      </c>
      <c r="L22" s="226">
        <f t="shared" si="1"/>
        <v>1561.9999999999998</v>
      </c>
      <c r="M22" s="226">
        <f t="shared" si="9"/>
        <v>242.00000000000003</v>
      </c>
      <c r="N22" s="226">
        <f t="shared" si="2"/>
        <v>668.8</v>
      </c>
      <c r="O22" s="226">
        <f t="shared" si="3"/>
        <v>1559.8000000000002</v>
      </c>
      <c r="P22" s="226"/>
      <c r="Q22" s="226"/>
      <c r="R22" s="226"/>
      <c r="S22" s="226">
        <v>0</v>
      </c>
      <c r="T22" s="226"/>
      <c r="U22" s="226">
        <f t="shared" si="4"/>
        <v>4664</v>
      </c>
      <c r="V22" s="226">
        <f t="shared" si="5"/>
        <v>1300.1999999999998</v>
      </c>
      <c r="W22" s="226">
        <f t="shared" si="6"/>
        <v>3363.8</v>
      </c>
      <c r="X22" s="227">
        <f t="shared" si="7"/>
        <v>20574.8</v>
      </c>
      <c r="Y22" s="228">
        <v>111</v>
      </c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</row>
    <row r="23" spans="1:55" s="220" customFormat="1" ht="42.75">
      <c r="A23" s="222">
        <f t="shared" si="8"/>
        <v>15</v>
      </c>
      <c r="B23" s="223" t="s">
        <v>252</v>
      </c>
      <c r="C23" s="224" t="s">
        <v>197</v>
      </c>
      <c r="D23" s="223" t="s">
        <v>110</v>
      </c>
      <c r="E23" s="224" t="s">
        <v>199</v>
      </c>
      <c r="F23" s="225">
        <v>22000</v>
      </c>
      <c r="G23" s="225"/>
      <c r="H23" s="226">
        <v>25</v>
      </c>
      <c r="I23" s="226"/>
      <c r="J23" s="226"/>
      <c r="K23" s="226">
        <f t="shared" si="0"/>
        <v>631.4</v>
      </c>
      <c r="L23" s="226">
        <f t="shared" si="1"/>
        <v>1561.9999999999998</v>
      </c>
      <c r="M23" s="226">
        <f t="shared" si="9"/>
        <v>242.00000000000003</v>
      </c>
      <c r="N23" s="226">
        <f t="shared" si="2"/>
        <v>668.8</v>
      </c>
      <c r="O23" s="226">
        <f t="shared" si="3"/>
        <v>1559.8000000000002</v>
      </c>
      <c r="P23" s="226"/>
      <c r="Q23" s="226"/>
      <c r="R23" s="226"/>
      <c r="S23" s="226">
        <v>0</v>
      </c>
      <c r="T23" s="226"/>
      <c r="U23" s="226">
        <f t="shared" si="4"/>
        <v>4664</v>
      </c>
      <c r="V23" s="226">
        <f t="shared" si="5"/>
        <v>1300.1999999999998</v>
      </c>
      <c r="W23" s="226">
        <f t="shared" si="6"/>
        <v>3363.8</v>
      </c>
      <c r="X23" s="227">
        <f t="shared" si="7"/>
        <v>20674.8</v>
      </c>
      <c r="Y23" s="228">
        <v>111</v>
      </c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</row>
    <row r="24" spans="1:55" s="220" customFormat="1" ht="42.75">
      <c r="A24" s="222">
        <f t="shared" si="8"/>
        <v>16</v>
      </c>
      <c r="B24" s="223" t="s">
        <v>219</v>
      </c>
      <c r="C24" s="224" t="s">
        <v>197</v>
      </c>
      <c r="D24" s="223" t="s">
        <v>220</v>
      </c>
      <c r="E24" s="224" t="s">
        <v>199</v>
      </c>
      <c r="F24" s="225">
        <v>14000</v>
      </c>
      <c r="G24" s="225"/>
      <c r="H24" s="226">
        <v>25</v>
      </c>
      <c r="I24" s="226"/>
      <c r="J24" s="226"/>
      <c r="K24" s="226">
        <f t="shared" si="0"/>
        <v>401.8</v>
      </c>
      <c r="L24" s="226">
        <f t="shared" si="1"/>
        <v>993.9999999999999</v>
      </c>
      <c r="M24" s="226">
        <f t="shared" si="9"/>
        <v>154.00000000000003</v>
      </c>
      <c r="N24" s="226">
        <f t="shared" si="2"/>
        <v>425.6</v>
      </c>
      <c r="O24" s="226">
        <f t="shared" si="3"/>
        <v>992.6</v>
      </c>
      <c r="P24" s="226"/>
      <c r="Q24" s="226"/>
      <c r="R24" s="226"/>
      <c r="S24" s="226">
        <v>0</v>
      </c>
      <c r="T24" s="226"/>
      <c r="U24" s="226">
        <f t="shared" si="4"/>
        <v>2968</v>
      </c>
      <c r="V24" s="226">
        <f aca="true" t="shared" si="10" ref="V24:V30">+K24+N24</f>
        <v>827.4000000000001</v>
      </c>
      <c r="W24" s="226">
        <f aca="true" t="shared" si="11" ref="W24:W30">+L24+M24+O24</f>
        <v>2140.6</v>
      </c>
      <c r="X24" s="227">
        <f t="shared" si="7"/>
        <v>13147.6</v>
      </c>
      <c r="Y24" s="228">
        <v>111</v>
      </c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</row>
    <row r="25" spans="1:55" s="220" customFormat="1" ht="42.75">
      <c r="A25" s="222">
        <f t="shared" si="8"/>
        <v>17</v>
      </c>
      <c r="B25" s="223" t="s">
        <v>221</v>
      </c>
      <c r="C25" s="224" t="s">
        <v>197</v>
      </c>
      <c r="D25" s="223" t="s">
        <v>220</v>
      </c>
      <c r="E25" s="224" t="s">
        <v>199</v>
      </c>
      <c r="F25" s="225">
        <v>16000</v>
      </c>
      <c r="G25" s="225"/>
      <c r="H25" s="226">
        <v>25</v>
      </c>
      <c r="I25" s="226"/>
      <c r="J25" s="226"/>
      <c r="K25" s="226">
        <f t="shared" si="0"/>
        <v>459.2</v>
      </c>
      <c r="L25" s="226">
        <f t="shared" si="1"/>
        <v>1136</v>
      </c>
      <c r="M25" s="226">
        <f t="shared" si="9"/>
        <v>176.00000000000003</v>
      </c>
      <c r="N25" s="226">
        <f t="shared" si="2"/>
        <v>486.4</v>
      </c>
      <c r="O25" s="226">
        <f t="shared" si="3"/>
        <v>1134.4</v>
      </c>
      <c r="P25" s="226"/>
      <c r="Q25" s="226"/>
      <c r="R25" s="226"/>
      <c r="S25" s="226">
        <v>0</v>
      </c>
      <c r="T25" s="226"/>
      <c r="U25" s="226">
        <f t="shared" si="4"/>
        <v>3392</v>
      </c>
      <c r="V25" s="226">
        <f t="shared" si="10"/>
        <v>945.5999999999999</v>
      </c>
      <c r="W25" s="226">
        <f t="shared" si="11"/>
        <v>2446.4</v>
      </c>
      <c r="X25" s="227">
        <f t="shared" si="7"/>
        <v>15029.4</v>
      </c>
      <c r="Y25" s="228">
        <v>111</v>
      </c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</row>
    <row r="26" spans="1:55" s="220" customFormat="1" ht="42.75">
      <c r="A26" s="222">
        <f t="shared" si="8"/>
        <v>18</v>
      </c>
      <c r="B26" s="223" t="s">
        <v>222</v>
      </c>
      <c r="C26" s="224" t="s">
        <v>197</v>
      </c>
      <c r="D26" s="223" t="s">
        <v>220</v>
      </c>
      <c r="E26" s="224" t="s">
        <v>199</v>
      </c>
      <c r="F26" s="225">
        <v>15180</v>
      </c>
      <c r="G26" s="225"/>
      <c r="H26" s="226">
        <v>25</v>
      </c>
      <c r="I26" s="226"/>
      <c r="J26" s="226"/>
      <c r="K26" s="226">
        <f t="shared" si="0"/>
        <v>435.666</v>
      </c>
      <c r="L26" s="226">
        <f t="shared" si="1"/>
        <v>1077.78</v>
      </c>
      <c r="M26" s="226">
        <f t="shared" si="9"/>
        <v>166.98000000000002</v>
      </c>
      <c r="N26" s="226">
        <f t="shared" si="2"/>
        <v>461.472</v>
      </c>
      <c r="O26" s="226">
        <f t="shared" si="3"/>
        <v>1076.2620000000002</v>
      </c>
      <c r="P26" s="226"/>
      <c r="Q26" s="226"/>
      <c r="R26" s="226"/>
      <c r="S26" s="226">
        <v>0</v>
      </c>
      <c r="T26" s="226"/>
      <c r="U26" s="226">
        <f t="shared" si="4"/>
        <v>3218.1600000000003</v>
      </c>
      <c r="V26" s="226">
        <f t="shared" si="10"/>
        <v>897.1379999999999</v>
      </c>
      <c r="W26" s="226">
        <f t="shared" si="11"/>
        <v>2321.022</v>
      </c>
      <c r="X26" s="227">
        <f t="shared" si="7"/>
        <v>14257.862000000001</v>
      </c>
      <c r="Y26" s="228">
        <v>111</v>
      </c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</row>
    <row r="27" spans="1:55" s="220" customFormat="1" ht="42.75">
      <c r="A27" s="222">
        <f t="shared" si="8"/>
        <v>19</v>
      </c>
      <c r="B27" s="223" t="s">
        <v>223</v>
      </c>
      <c r="C27" s="224" t="s">
        <v>197</v>
      </c>
      <c r="D27" s="223" t="s">
        <v>220</v>
      </c>
      <c r="E27" s="224" t="s">
        <v>199</v>
      </c>
      <c r="F27" s="225">
        <v>14003.19</v>
      </c>
      <c r="G27" s="225"/>
      <c r="H27" s="226">
        <v>25</v>
      </c>
      <c r="I27" s="226"/>
      <c r="J27" s="226">
        <v>100</v>
      </c>
      <c r="K27" s="226">
        <f t="shared" si="0"/>
        <v>401.891553</v>
      </c>
      <c r="L27" s="226">
        <f t="shared" si="1"/>
        <v>994.2264899999999</v>
      </c>
      <c r="M27" s="226">
        <f t="shared" si="9"/>
        <v>154.03509000000003</v>
      </c>
      <c r="N27" s="226">
        <f t="shared" si="2"/>
        <v>425.696976</v>
      </c>
      <c r="O27" s="226">
        <f t="shared" si="3"/>
        <v>992.8261710000002</v>
      </c>
      <c r="P27" s="226"/>
      <c r="Q27" s="226"/>
      <c r="R27" s="226"/>
      <c r="S27" s="226">
        <v>0</v>
      </c>
      <c r="T27" s="226"/>
      <c r="U27" s="226">
        <f t="shared" si="4"/>
        <v>2968.67628</v>
      </c>
      <c r="V27" s="226">
        <f t="shared" si="10"/>
        <v>827.588529</v>
      </c>
      <c r="W27" s="226">
        <f t="shared" si="11"/>
        <v>2141.087751</v>
      </c>
      <c r="X27" s="227">
        <f t="shared" si="7"/>
        <v>13050.601471</v>
      </c>
      <c r="Y27" s="228">
        <v>111</v>
      </c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</row>
    <row r="28" spans="1:55" s="220" customFormat="1" ht="42.75">
      <c r="A28" s="222">
        <f t="shared" si="8"/>
        <v>20</v>
      </c>
      <c r="B28" s="223" t="s">
        <v>224</v>
      </c>
      <c r="C28" s="224" t="s">
        <v>197</v>
      </c>
      <c r="D28" s="223" t="s">
        <v>220</v>
      </c>
      <c r="E28" s="224" t="s">
        <v>199</v>
      </c>
      <c r="F28" s="225">
        <v>14003.19</v>
      </c>
      <c r="G28" s="225"/>
      <c r="H28" s="226">
        <v>25</v>
      </c>
      <c r="I28" s="226"/>
      <c r="J28" s="226">
        <v>100</v>
      </c>
      <c r="K28" s="226">
        <f t="shared" si="0"/>
        <v>401.891553</v>
      </c>
      <c r="L28" s="226">
        <f t="shared" si="1"/>
        <v>994.2264899999999</v>
      </c>
      <c r="M28" s="226">
        <f t="shared" si="9"/>
        <v>154.03509000000003</v>
      </c>
      <c r="N28" s="226">
        <f t="shared" si="2"/>
        <v>425.696976</v>
      </c>
      <c r="O28" s="226">
        <f t="shared" si="3"/>
        <v>992.8261710000002</v>
      </c>
      <c r="P28" s="226"/>
      <c r="Q28" s="226"/>
      <c r="R28" s="226"/>
      <c r="S28" s="226">
        <v>1587.38</v>
      </c>
      <c r="T28" s="226"/>
      <c r="U28" s="226">
        <f t="shared" si="4"/>
        <v>4556.056280000001</v>
      </c>
      <c r="V28" s="226">
        <f t="shared" si="10"/>
        <v>827.588529</v>
      </c>
      <c r="W28" s="226">
        <f t="shared" si="11"/>
        <v>2141.087751</v>
      </c>
      <c r="X28" s="227">
        <f t="shared" si="7"/>
        <v>11463.221471</v>
      </c>
      <c r="Y28" s="228">
        <v>111</v>
      </c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</row>
    <row r="29" spans="1:55" s="220" customFormat="1" ht="42.75">
      <c r="A29" s="222">
        <f t="shared" si="8"/>
        <v>21</v>
      </c>
      <c r="B29" s="223" t="s">
        <v>250</v>
      </c>
      <c r="C29" s="224" t="s">
        <v>197</v>
      </c>
      <c r="D29" s="223" t="s">
        <v>220</v>
      </c>
      <c r="E29" s="224" t="s">
        <v>199</v>
      </c>
      <c r="F29" s="225">
        <v>16500</v>
      </c>
      <c r="G29" s="225"/>
      <c r="H29" s="226">
        <v>25</v>
      </c>
      <c r="I29" s="226"/>
      <c r="J29" s="226"/>
      <c r="K29" s="226">
        <f t="shared" si="0"/>
        <v>473.55</v>
      </c>
      <c r="L29" s="226">
        <f t="shared" si="1"/>
        <v>1171.5</v>
      </c>
      <c r="M29" s="226">
        <f t="shared" si="9"/>
        <v>181.50000000000003</v>
      </c>
      <c r="N29" s="226">
        <f t="shared" si="2"/>
        <v>501.6</v>
      </c>
      <c r="O29" s="226">
        <f t="shared" si="3"/>
        <v>1169.8500000000001</v>
      </c>
      <c r="P29" s="226"/>
      <c r="Q29" s="226"/>
      <c r="R29" s="226"/>
      <c r="S29" s="226"/>
      <c r="T29" s="226"/>
      <c r="U29" s="226">
        <f t="shared" si="4"/>
        <v>3498</v>
      </c>
      <c r="V29" s="226">
        <f>+K29+N29</f>
        <v>975.1500000000001</v>
      </c>
      <c r="W29" s="226">
        <f>+L29+M29+O29</f>
        <v>2522.8500000000004</v>
      </c>
      <c r="X29" s="227">
        <f t="shared" si="7"/>
        <v>15499.85</v>
      </c>
      <c r="Y29" s="228">
        <v>111</v>
      </c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</row>
    <row r="30" spans="1:55" s="220" customFormat="1" ht="42.75">
      <c r="A30" s="222">
        <f t="shared" si="8"/>
        <v>22</v>
      </c>
      <c r="B30" s="223" t="s">
        <v>228</v>
      </c>
      <c r="C30" s="224" t="s">
        <v>197</v>
      </c>
      <c r="D30" s="223" t="s">
        <v>229</v>
      </c>
      <c r="E30" s="224" t="s">
        <v>199</v>
      </c>
      <c r="F30" s="225">
        <v>35000</v>
      </c>
      <c r="G30" s="225"/>
      <c r="H30" s="226">
        <v>25</v>
      </c>
      <c r="I30" s="226"/>
      <c r="J30" s="226"/>
      <c r="K30" s="226">
        <f t="shared" si="0"/>
        <v>1004.5</v>
      </c>
      <c r="L30" s="226">
        <f t="shared" si="1"/>
        <v>2485</v>
      </c>
      <c r="M30" s="226">
        <f t="shared" si="9"/>
        <v>385.00000000000006</v>
      </c>
      <c r="N30" s="226">
        <f t="shared" si="2"/>
        <v>1064</v>
      </c>
      <c r="O30" s="226">
        <f t="shared" si="3"/>
        <v>2481.5</v>
      </c>
      <c r="P30" s="226"/>
      <c r="Q30" s="226"/>
      <c r="R30" s="226"/>
      <c r="S30" s="226"/>
      <c r="T30" s="226"/>
      <c r="U30" s="226">
        <f t="shared" si="4"/>
        <v>7420</v>
      </c>
      <c r="V30" s="226">
        <f t="shared" si="10"/>
        <v>2068.5</v>
      </c>
      <c r="W30" s="226">
        <f t="shared" si="11"/>
        <v>5351.5</v>
      </c>
      <c r="X30" s="227">
        <f t="shared" si="7"/>
        <v>32906.5</v>
      </c>
      <c r="Y30" s="228">
        <v>111</v>
      </c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</row>
    <row r="31" spans="1:55" s="220" customFormat="1" ht="42.75">
      <c r="A31" s="222">
        <f t="shared" si="8"/>
        <v>23</v>
      </c>
      <c r="B31" s="223" t="s">
        <v>264</v>
      </c>
      <c r="C31" s="224" t="s">
        <v>197</v>
      </c>
      <c r="D31" s="223" t="s">
        <v>220</v>
      </c>
      <c r="E31" s="224" t="s">
        <v>199</v>
      </c>
      <c r="F31" s="225">
        <v>16000</v>
      </c>
      <c r="G31" s="225"/>
      <c r="H31" s="226">
        <v>25</v>
      </c>
      <c r="I31" s="226"/>
      <c r="J31" s="226"/>
      <c r="K31" s="226">
        <f>+F31*2.87%</f>
        <v>459.2</v>
      </c>
      <c r="L31" s="226">
        <f>+F31*7.1%</f>
        <v>1136</v>
      </c>
      <c r="M31" s="226">
        <f>+F31*1.1%</f>
        <v>176.00000000000003</v>
      </c>
      <c r="N31" s="226">
        <f>+F31*3.04%</f>
        <v>486.4</v>
      </c>
      <c r="O31" s="226">
        <f>+F31*7.09%</f>
        <v>1134.4</v>
      </c>
      <c r="P31" s="226"/>
      <c r="Q31" s="226"/>
      <c r="R31" s="226"/>
      <c r="S31" s="226"/>
      <c r="T31" s="226"/>
      <c r="U31" s="226">
        <f>SUM(K31:S31)</f>
        <v>3392</v>
      </c>
      <c r="V31" s="226">
        <f>+K31+N31</f>
        <v>945.5999999999999</v>
      </c>
      <c r="W31" s="226">
        <f>+L31+M31+O31</f>
        <v>2446.4</v>
      </c>
      <c r="X31" s="227">
        <f>+F31-V31-G31-H31-S31-J31-R31-Q31-T31-P31-I31</f>
        <v>15029.4</v>
      </c>
      <c r="Y31" s="228">
        <v>111</v>
      </c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</row>
    <row r="32" spans="1:55" s="220" customFormat="1" ht="28.5">
      <c r="A32" s="222">
        <f>A31+1</f>
        <v>24</v>
      </c>
      <c r="B32" s="223" t="s">
        <v>36</v>
      </c>
      <c r="C32" s="224" t="s">
        <v>186</v>
      </c>
      <c r="D32" s="223" t="s">
        <v>269</v>
      </c>
      <c r="E32" s="224" t="s">
        <v>0</v>
      </c>
      <c r="F32" s="225">
        <v>120000</v>
      </c>
      <c r="G32" s="225">
        <v>16809.87</v>
      </c>
      <c r="H32" s="226">
        <v>25</v>
      </c>
      <c r="I32" s="226"/>
      <c r="J32" s="226"/>
      <c r="K32" s="226">
        <f t="shared" si="0"/>
        <v>3444</v>
      </c>
      <c r="L32" s="226">
        <f t="shared" si="1"/>
        <v>8520</v>
      </c>
      <c r="M32" s="226">
        <f>74808*1.1%</f>
        <v>822.888</v>
      </c>
      <c r="N32" s="226">
        <f t="shared" si="2"/>
        <v>3648</v>
      </c>
      <c r="O32" s="226">
        <f t="shared" si="3"/>
        <v>8508</v>
      </c>
      <c r="P32" s="226"/>
      <c r="Q32" s="226"/>
      <c r="R32" s="226"/>
      <c r="S32" s="226">
        <v>0</v>
      </c>
      <c r="T32" s="226"/>
      <c r="U32" s="226">
        <f t="shared" si="4"/>
        <v>24942.888</v>
      </c>
      <c r="V32" s="226">
        <f aca="true" t="shared" si="12" ref="V32:V43">+K32+N32</f>
        <v>7092</v>
      </c>
      <c r="W32" s="226">
        <f aca="true" t="shared" si="13" ref="W32:W43">+L32+M32+O32</f>
        <v>17850.888</v>
      </c>
      <c r="X32" s="227">
        <f t="shared" si="7"/>
        <v>96073.13</v>
      </c>
      <c r="Y32" s="228">
        <v>111</v>
      </c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</row>
    <row r="33" spans="1:55" s="220" customFormat="1" ht="28.5">
      <c r="A33" s="222">
        <f>A32+1</f>
        <v>25</v>
      </c>
      <c r="B33" s="223" t="s">
        <v>18</v>
      </c>
      <c r="C33" s="224" t="s">
        <v>186</v>
      </c>
      <c r="D33" s="223" t="s">
        <v>41</v>
      </c>
      <c r="E33" s="224" t="s">
        <v>0</v>
      </c>
      <c r="F33" s="225">
        <v>45000</v>
      </c>
      <c r="G33" s="225">
        <v>1148.33</v>
      </c>
      <c r="H33" s="226">
        <v>25</v>
      </c>
      <c r="I33" s="226">
        <v>100</v>
      </c>
      <c r="J33" s="226">
        <v>100</v>
      </c>
      <c r="K33" s="226">
        <f t="shared" si="0"/>
        <v>1291.5</v>
      </c>
      <c r="L33" s="226">
        <f t="shared" si="1"/>
        <v>3194.9999999999995</v>
      </c>
      <c r="M33" s="226">
        <f>+F33*1.1%</f>
        <v>495.00000000000006</v>
      </c>
      <c r="N33" s="226">
        <f t="shared" si="2"/>
        <v>1368</v>
      </c>
      <c r="O33" s="226">
        <f t="shared" si="3"/>
        <v>3190.5</v>
      </c>
      <c r="P33" s="226"/>
      <c r="Q33" s="226"/>
      <c r="R33" s="226">
        <v>500</v>
      </c>
      <c r="S33" s="226">
        <v>0</v>
      </c>
      <c r="T33" s="226">
        <v>1834</v>
      </c>
      <c r="U33" s="226">
        <f t="shared" si="4"/>
        <v>10040</v>
      </c>
      <c r="V33" s="226">
        <f t="shared" si="12"/>
        <v>2659.5</v>
      </c>
      <c r="W33" s="226">
        <f t="shared" si="13"/>
        <v>6880.5</v>
      </c>
      <c r="X33" s="227">
        <f t="shared" si="7"/>
        <v>38633.17</v>
      </c>
      <c r="Y33" s="228">
        <v>111</v>
      </c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</row>
    <row r="34" spans="1:55" s="220" customFormat="1" ht="42.75">
      <c r="A34" s="222">
        <f t="shared" si="8"/>
        <v>26</v>
      </c>
      <c r="B34" s="223" t="s">
        <v>35</v>
      </c>
      <c r="C34" s="224" t="s">
        <v>186</v>
      </c>
      <c r="D34" s="223" t="s">
        <v>58</v>
      </c>
      <c r="E34" s="224" t="s">
        <v>0</v>
      </c>
      <c r="F34" s="225">
        <v>85000</v>
      </c>
      <c r="G34" s="225">
        <v>8180.15</v>
      </c>
      <c r="H34" s="226">
        <v>25</v>
      </c>
      <c r="I34" s="226">
        <v>100</v>
      </c>
      <c r="J34" s="226">
        <v>100</v>
      </c>
      <c r="K34" s="226">
        <f t="shared" si="0"/>
        <v>2439.5</v>
      </c>
      <c r="L34" s="226">
        <f t="shared" si="1"/>
        <v>6034.999999999999</v>
      </c>
      <c r="M34" s="226">
        <f>74808*1.1%</f>
        <v>822.888</v>
      </c>
      <c r="N34" s="226">
        <f t="shared" si="2"/>
        <v>2584</v>
      </c>
      <c r="O34" s="226">
        <f t="shared" si="3"/>
        <v>6026.5</v>
      </c>
      <c r="P34" s="226"/>
      <c r="Q34" s="226">
        <v>1374.81</v>
      </c>
      <c r="R34" s="226">
        <v>2000</v>
      </c>
      <c r="S34" s="226">
        <v>1587.38</v>
      </c>
      <c r="T34" s="226">
        <v>7622.55</v>
      </c>
      <c r="U34" s="226">
        <f t="shared" si="4"/>
        <v>22870.078</v>
      </c>
      <c r="V34" s="226">
        <f t="shared" si="12"/>
        <v>5023.5</v>
      </c>
      <c r="W34" s="226">
        <f t="shared" si="13"/>
        <v>12884.387999999999</v>
      </c>
      <c r="X34" s="227">
        <f t="shared" si="7"/>
        <v>58986.61</v>
      </c>
      <c r="Y34" s="228">
        <v>111</v>
      </c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</row>
    <row r="35" spans="1:55" s="220" customFormat="1" ht="28.5">
      <c r="A35" s="222">
        <f t="shared" si="8"/>
        <v>27</v>
      </c>
      <c r="B35" s="223" t="s">
        <v>39</v>
      </c>
      <c r="C35" s="224" t="s">
        <v>187</v>
      </c>
      <c r="D35" s="223" t="s">
        <v>268</v>
      </c>
      <c r="E35" s="224" t="s">
        <v>0</v>
      </c>
      <c r="F35" s="225">
        <v>152000</v>
      </c>
      <c r="G35" s="225">
        <v>24337.07</v>
      </c>
      <c r="H35" s="226">
        <v>25</v>
      </c>
      <c r="I35" s="226"/>
      <c r="J35" s="226">
        <v>100</v>
      </c>
      <c r="K35" s="226">
        <f aca="true" t="shared" si="14" ref="K35:K43">+F35*2.87%</f>
        <v>4362.4</v>
      </c>
      <c r="L35" s="226">
        <f aca="true" t="shared" si="15" ref="L35:L43">+F35*7.1%</f>
        <v>10791.999999999998</v>
      </c>
      <c r="M35" s="226">
        <f>74808*1.1%</f>
        <v>822.888</v>
      </c>
      <c r="N35" s="226">
        <f>F35*3.04%</f>
        <v>4620.8</v>
      </c>
      <c r="O35" s="226">
        <f>F35*7.09%</f>
        <v>10776.800000000001</v>
      </c>
      <c r="P35" s="226"/>
      <c r="Q35" s="226"/>
      <c r="R35" s="226"/>
      <c r="S35" s="226">
        <v>0</v>
      </c>
      <c r="T35" s="226"/>
      <c r="U35" s="226">
        <f t="shared" si="4"/>
        <v>31374.888</v>
      </c>
      <c r="V35" s="226">
        <f t="shared" si="12"/>
        <v>8983.2</v>
      </c>
      <c r="W35" s="226">
        <f t="shared" si="13"/>
        <v>22391.688000000002</v>
      </c>
      <c r="X35" s="227">
        <f t="shared" si="7"/>
        <v>118554.72999999998</v>
      </c>
      <c r="Y35" s="228">
        <v>111</v>
      </c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</row>
    <row r="36" spans="1:55" s="230" customFormat="1" ht="28.5">
      <c r="A36" s="222">
        <f t="shared" si="8"/>
        <v>28</v>
      </c>
      <c r="B36" s="223" t="s">
        <v>66</v>
      </c>
      <c r="C36" s="224" t="s">
        <v>187</v>
      </c>
      <c r="D36" s="223" t="s">
        <v>231</v>
      </c>
      <c r="E36" s="224" t="s">
        <v>0</v>
      </c>
      <c r="F36" s="225">
        <v>60000</v>
      </c>
      <c r="G36" s="225">
        <v>3169.2</v>
      </c>
      <c r="H36" s="226">
        <v>25</v>
      </c>
      <c r="I36" s="226"/>
      <c r="J36" s="226">
        <v>100</v>
      </c>
      <c r="K36" s="226">
        <f t="shared" si="14"/>
        <v>1722</v>
      </c>
      <c r="L36" s="226">
        <f t="shared" si="15"/>
        <v>4260</v>
      </c>
      <c r="M36" s="226">
        <f>+F36*1.1%</f>
        <v>660.0000000000001</v>
      </c>
      <c r="N36" s="226">
        <f>+F36*3.04%</f>
        <v>1824</v>
      </c>
      <c r="O36" s="226">
        <f>+F36*7.09%</f>
        <v>4254</v>
      </c>
      <c r="P36" s="226"/>
      <c r="Q36" s="226"/>
      <c r="R36" s="226">
        <v>1000</v>
      </c>
      <c r="S36" s="226">
        <v>1587.38</v>
      </c>
      <c r="T36" s="226">
        <v>12368.64</v>
      </c>
      <c r="U36" s="226">
        <f t="shared" si="4"/>
        <v>15307.380000000001</v>
      </c>
      <c r="V36" s="226">
        <f t="shared" si="12"/>
        <v>3546</v>
      </c>
      <c r="W36" s="226">
        <f t="shared" si="13"/>
        <v>9174</v>
      </c>
      <c r="X36" s="227">
        <f t="shared" si="7"/>
        <v>38203.780000000006</v>
      </c>
      <c r="Y36" s="228">
        <v>111</v>
      </c>
      <c r="Z36" s="229"/>
      <c r="AA36" s="221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</row>
    <row r="37" spans="1:55" s="220" customFormat="1" ht="42.75">
      <c r="A37" s="222">
        <f t="shared" si="8"/>
        <v>29</v>
      </c>
      <c r="B37" s="223" t="s">
        <v>15</v>
      </c>
      <c r="C37" s="224" t="s">
        <v>187</v>
      </c>
      <c r="D37" s="223" t="s">
        <v>273</v>
      </c>
      <c r="E37" s="224" t="s">
        <v>0</v>
      </c>
      <c r="F37" s="225">
        <v>92000</v>
      </c>
      <c r="G37" s="225">
        <v>10223.57</v>
      </c>
      <c r="H37" s="226">
        <v>25</v>
      </c>
      <c r="I37" s="226"/>
      <c r="J37" s="226">
        <v>100</v>
      </c>
      <c r="K37" s="226">
        <f t="shared" si="14"/>
        <v>2640.4</v>
      </c>
      <c r="L37" s="226">
        <f t="shared" si="15"/>
        <v>6531.999999999999</v>
      </c>
      <c r="M37" s="226">
        <f>74808*1.1%</f>
        <v>822.888</v>
      </c>
      <c r="N37" s="226">
        <f aca="true" t="shared" si="16" ref="N37:N43">+F37*3.04%</f>
        <v>2796.8</v>
      </c>
      <c r="O37" s="226">
        <f aca="true" t="shared" si="17" ref="O37:O43">+F37*7.09%</f>
        <v>6522.8</v>
      </c>
      <c r="P37" s="226"/>
      <c r="Q37" s="226"/>
      <c r="R37" s="226"/>
      <c r="S37" s="226">
        <v>0</v>
      </c>
      <c r="T37" s="226"/>
      <c r="U37" s="226">
        <f t="shared" si="4"/>
        <v>19314.888</v>
      </c>
      <c r="V37" s="226">
        <f t="shared" si="12"/>
        <v>5437.200000000001</v>
      </c>
      <c r="W37" s="226">
        <f t="shared" si="13"/>
        <v>13877.687999999998</v>
      </c>
      <c r="X37" s="227">
        <f t="shared" si="7"/>
        <v>76214.23000000001</v>
      </c>
      <c r="Y37" s="228">
        <v>111</v>
      </c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</row>
    <row r="38" spans="1:55" s="220" customFormat="1" ht="42.75">
      <c r="A38" s="222">
        <f t="shared" si="8"/>
        <v>30</v>
      </c>
      <c r="B38" s="223" t="s">
        <v>32</v>
      </c>
      <c r="C38" s="224" t="s">
        <v>187</v>
      </c>
      <c r="D38" s="223" t="s">
        <v>265</v>
      </c>
      <c r="E38" s="224" t="s">
        <v>0</v>
      </c>
      <c r="F38" s="225">
        <v>88748.12</v>
      </c>
      <c r="G38" s="225">
        <v>9458.65</v>
      </c>
      <c r="H38" s="226">
        <v>25</v>
      </c>
      <c r="I38" s="226"/>
      <c r="J38" s="226"/>
      <c r="K38" s="226">
        <f t="shared" si="14"/>
        <v>2547.071044</v>
      </c>
      <c r="L38" s="226">
        <f t="shared" si="15"/>
        <v>6301.116519999999</v>
      </c>
      <c r="M38" s="226">
        <f>74808*1.1%</f>
        <v>822.888</v>
      </c>
      <c r="N38" s="226">
        <f t="shared" si="16"/>
        <v>2697.9428479999997</v>
      </c>
      <c r="O38" s="226">
        <f t="shared" si="17"/>
        <v>6292.2417080000005</v>
      </c>
      <c r="P38" s="226"/>
      <c r="Q38" s="226"/>
      <c r="R38" s="226"/>
      <c r="S38" s="226">
        <v>0</v>
      </c>
      <c r="T38" s="226"/>
      <c r="U38" s="226">
        <f t="shared" si="4"/>
        <v>18661.26012</v>
      </c>
      <c r="V38" s="226">
        <f t="shared" si="12"/>
        <v>5245.013891999999</v>
      </c>
      <c r="W38" s="226">
        <f t="shared" si="13"/>
        <v>13416.246228</v>
      </c>
      <c r="X38" s="227">
        <f t="shared" si="7"/>
        <v>74019.456108</v>
      </c>
      <c r="Y38" s="228">
        <v>111</v>
      </c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</row>
    <row r="39" spans="1:55" s="220" customFormat="1" ht="42.75">
      <c r="A39" s="222">
        <f t="shared" si="8"/>
        <v>31</v>
      </c>
      <c r="B39" s="223" t="s">
        <v>17</v>
      </c>
      <c r="C39" s="224" t="s">
        <v>187</v>
      </c>
      <c r="D39" s="223" t="s">
        <v>265</v>
      </c>
      <c r="E39" s="224" t="s">
        <v>0</v>
      </c>
      <c r="F39" s="225">
        <v>88231.31</v>
      </c>
      <c r="G39" s="225">
        <v>9337.08</v>
      </c>
      <c r="H39" s="226">
        <v>25</v>
      </c>
      <c r="I39" s="226"/>
      <c r="J39" s="226">
        <v>100</v>
      </c>
      <c r="K39" s="226">
        <f t="shared" si="14"/>
        <v>2532.238597</v>
      </c>
      <c r="L39" s="226">
        <f t="shared" si="15"/>
        <v>6264.4230099999995</v>
      </c>
      <c r="M39" s="226">
        <f>74808*1.1%</f>
        <v>822.888</v>
      </c>
      <c r="N39" s="226">
        <f t="shared" si="16"/>
        <v>2682.231824</v>
      </c>
      <c r="O39" s="226">
        <f t="shared" si="17"/>
        <v>6255.599879</v>
      </c>
      <c r="P39" s="226"/>
      <c r="Q39" s="226"/>
      <c r="R39" s="226"/>
      <c r="S39" s="226">
        <v>0</v>
      </c>
      <c r="T39" s="226"/>
      <c r="U39" s="226">
        <f t="shared" si="4"/>
        <v>18557.38131</v>
      </c>
      <c r="V39" s="226">
        <f t="shared" si="12"/>
        <v>5214.470421</v>
      </c>
      <c r="W39" s="226">
        <f t="shared" si="13"/>
        <v>13342.910888999999</v>
      </c>
      <c r="X39" s="227">
        <f t="shared" si="7"/>
        <v>73554.75957899999</v>
      </c>
      <c r="Y39" s="228">
        <v>111</v>
      </c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</row>
    <row r="40" spans="1:55" s="220" customFormat="1" ht="28.5">
      <c r="A40" s="222">
        <f t="shared" si="8"/>
        <v>32</v>
      </c>
      <c r="B40" s="223" t="s">
        <v>28</v>
      </c>
      <c r="C40" s="224" t="s">
        <v>187</v>
      </c>
      <c r="D40" s="223" t="s">
        <v>49</v>
      </c>
      <c r="E40" s="224" t="s">
        <v>0</v>
      </c>
      <c r="F40" s="225">
        <v>89781.76</v>
      </c>
      <c r="G40" s="225">
        <v>9701.78</v>
      </c>
      <c r="H40" s="226">
        <v>25</v>
      </c>
      <c r="I40" s="226"/>
      <c r="J40" s="226">
        <v>100</v>
      </c>
      <c r="K40" s="226">
        <f t="shared" si="14"/>
        <v>2576.736512</v>
      </c>
      <c r="L40" s="226">
        <f t="shared" si="15"/>
        <v>6374.504959999999</v>
      </c>
      <c r="M40" s="226">
        <f>74808*1.1%</f>
        <v>822.888</v>
      </c>
      <c r="N40" s="226">
        <f t="shared" si="16"/>
        <v>2729.365504</v>
      </c>
      <c r="O40" s="226">
        <f t="shared" si="17"/>
        <v>6365.526784</v>
      </c>
      <c r="P40" s="226"/>
      <c r="Q40" s="226"/>
      <c r="R40" s="226">
        <v>4000</v>
      </c>
      <c r="S40" s="226"/>
      <c r="T40" s="226">
        <v>7997.43</v>
      </c>
      <c r="U40" s="226">
        <f t="shared" si="4"/>
        <v>22869.02176</v>
      </c>
      <c r="V40" s="226">
        <f t="shared" si="12"/>
        <v>5306.102016</v>
      </c>
      <c r="W40" s="226">
        <f t="shared" si="13"/>
        <v>13562.919743999999</v>
      </c>
      <c r="X40" s="227">
        <f t="shared" si="7"/>
        <v>62651.44798399999</v>
      </c>
      <c r="Y40" s="228">
        <v>111</v>
      </c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</row>
    <row r="41" spans="1:55" s="220" customFormat="1" ht="42.75">
      <c r="A41" s="222">
        <f>A40+1</f>
        <v>33</v>
      </c>
      <c r="B41" s="223" t="s">
        <v>213</v>
      </c>
      <c r="C41" s="224" t="s">
        <v>187</v>
      </c>
      <c r="D41" s="223" t="s">
        <v>214</v>
      </c>
      <c r="E41" s="224" t="s">
        <v>145</v>
      </c>
      <c r="F41" s="225">
        <v>35000</v>
      </c>
      <c r="G41" s="225"/>
      <c r="H41" s="226">
        <v>25</v>
      </c>
      <c r="I41" s="226"/>
      <c r="J41" s="226"/>
      <c r="K41" s="226">
        <f>+F41*2.87%</f>
        <v>1004.5</v>
      </c>
      <c r="L41" s="226">
        <f>+F41*7.1%</f>
        <v>2485</v>
      </c>
      <c r="M41" s="226">
        <f>+F41*1.1%</f>
        <v>385.00000000000006</v>
      </c>
      <c r="N41" s="226">
        <f>+F41*3.04%</f>
        <v>1064</v>
      </c>
      <c r="O41" s="226">
        <f>+F41*7.09%</f>
        <v>2481.5</v>
      </c>
      <c r="P41" s="226"/>
      <c r="Q41" s="226"/>
      <c r="R41" s="226"/>
      <c r="S41" s="226"/>
      <c r="T41" s="226"/>
      <c r="U41" s="226">
        <f t="shared" si="4"/>
        <v>7420</v>
      </c>
      <c r="V41" s="226">
        <f t="shared" si="12"/>
        <v>2068.5</v>
      </c>
      <c r="W41" s="226">
        <f t="shared" si="13"/>
        <v>5351.5</v>
      </c>
      <c r="X41" s="227">
        <f t="shared" si="7"/>
        <v>32906.5</v>
      </c>
      <c r="Y41" s="228">
        <v>111</v>
      </c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</row>
    <row r="42" spans="1:55" s="220" customFormat="1" ht="28.5">
      <c r="A42" s="222">
        <f t="shared" si="8"/>
        <v>34</v>
      </c>
      <c r="B42" s="223" t="s">
        <v>215</v>
      </c>
      <c r="C42" s="224" t="s">
        <v>187</v>
      </c>
      <c r="D42" s="223" t="s">
        <v>89</v>
      </c>
      <c r="E42" s="224" t="s">
        <v>145</v>
      </c>
      <c r="F42" s="225">
        <v>30000</v>
      </c>
      <c r="G42" s="225"/>
      <c r="H42" s="226">
        <v>25</v>
      </c>
      <c r="I42" s="226"/>
      <c r="J42" s="226">
        <v>100</v>
      </c>
      <c r="K42" s="226">
        <f>+F42*2.87%</f>
        <v>861</v>
      </c>
      <c r="L42" s="226">
        <f>+F42*7.1%</f>
        <v>2130</v>
      </c>
      <c r="M42" s="226">
        <f>+F42*1.1%</f>
        <v>330.00000000000006</v>
      </c>
      <c r="N42" s="226">
        <f>+F42*3.04%</f>
        <v>912</v>
      </c>
      <c r="O42" s="226">
        <f>+F42*7.09%</f>
        <v>2127</v>
      </c>
      <c r="P42" s="226"/>
      <c r="Q42" s="226"/>
      <c r="R42" s="226"/>
      <c r="S42" s="226"/>
      <c r="T42" s="226"/>
      <c r="U42" s="226">
        <f t="shared" si="4"/>
        <v>6360</v>
      </c>
      <c r="V42" s="226">
        <f t="shared" si="12"/>
        <v>1773</v>
      </c>
      <c r="W42" s="226">
        <f t="shared" si="13"/>
        <v>4587</v>
      </c>
      <c r="X42" s="227">
        <f t="shared" si="7"/>
        <v>28102</v>
      </c>
      <c r="Y42" s="228">
        <v>111</v>
      </c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</row>
    <row r="43" spans="1:55" s="220" customFormat="1" ht="29.25" thickBot="1">
      <c r="A43" s="231">
        <f>A42+1</f>
        <v>35</v>
      </c>
      <c r="B43" s="232" t="s">
        <v>40</v>
      </c>
      <c r="C43" s="233" t="s">
        <v>187</v>
      </c>
      <c r="D43" s="232" t="s">
        <v>49</v>
      </c>
      <c r="E43" s="233" t="s">
        <v>0</v>
      </c>
      <c r="F43" s="234">
        <v>80000</v>
      </c>
      <c r="G43" s="234">
        <v>7400.87</v>
      </c>
      <c r="H43" s="235">
        <v>25</v>
      </c>
      <c r="I43" s="235"/>
      <c r="J43" s="235">
        <v>100</v>
      </c>
      <c r="K43" s="235">
        <f t="shared" si="14"/>
        <v>2296</v>
      </c>
      <c r="L43" s="235">
        <f t="shared" si="15"/>
        <v>5679.999999999999</v>
      </c>
      <c r="M43" s="226">
        <f>74808*1.1%</f>
        <v>822.888</v>
      </c>
      <c r="N43" s="235">
        <f t="shared" si="16"/>
        <v>2432</v>
      </c>
      <c r="O43" s="235">
        <f t="shared" si="17"/>
        <v>5672</v>
      </c>
      <c r="P43" s="235"/>
      <c r="Q43" s="235"/>
      <c r="R43" s="235"/>
      <c r="S43" s="235">
        <v>0</v>
      </c>
      <c r="T43" s="235"/>
      <c r="U43" s="235">
        <f t="shared" si="4"/>
        <v>16902.888</v>
      </c>
      <c r="V43" s="235">
        <f t="shared" si="12"/>
        <v>4728</v>
      </c>
      <c r="W43" s="235">
        <f t="shared" si="13"/>
        <v>12174.887999999999</v>
      </c>
      <c r="X43" s="236">
        <f>+F43-V43-G43-H43-S43-J43-R43-Q43-T43-P43-I43</f>
        <v>67746.13</v>
      </c>
      <c r="Y43" s="237">
        <v>111</v>
      </c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</row>
    <row r="44" spans="1:55" s="22" customFormat="1" ht="18.75" thickBot="1">
      <c r="A44" s="94"/>
      <c r="B44" s="193" t="s">
        <v>188</v>
      </c>
      <c r="C44" s="194"/>
      <c r="D44" s="194"/>
      <c r="E44" s="194"/>
      <c r="F44" s="87">
        <f>SUM(F$9:$F43)</f>
        <v>1658893.18</v>
      </c>
      <c r="G44" s="87">
        <f>SUM(G$9:$G43)</f>
        <v>115584.35999999997</v>
      </c>
      <c r="H44" s="87">
        <f>SUM(H9:H43)</f>
        <v>875</v>
      </c>
      <c r="I44" s="87">
        <f>SUM(I9:I43)</f>
        <v>300</v>
      </c>
      <c r="J44" s="88">
        <f>SUM(J9:J43)</f>
        <v>2000</v>
      </c>
      <c r="K44" s="87">
        <f>SUM(K$9:$K43)</f>
        <v>47610.23426600001</v>
      </c>
      <c r="L44" s="87">
        <f>SUM(L$9:$L43)</f>
        <v>117781.41578</v>
      </c>
      <c r="M44" s="87">
        <f>SUM(M$9:$M43)</f>
        <v>16042.443890000008</v>
      </c>
      <c r="N44" s="87">
        <f>SUM(N$9:$N43)</f>
        <v>50430.35267200001</v>
      </c>
      <c r="O44" s="87">
        <f>SUM(O$9:$O43)</f>
        <v>117615.52646200002</v>
      </c>
      <c r="P44" s="87"/>
      <c r="Q44" s="87">
        <f>SUM(Q9:Q43)</f>
        <v>1374.81</v>
      </c>
      <c r="R44" s="87">
        <f>SUM(R9:R43)</f>
        <v>10900</v>
      </c>
      <c r="S44" s="87">
        <f>SUM(S9:S43)</f>
        <v>7936.900000000001</v>
      </c>
      <c r="T44" s="87">
        <f>SUM(T9:T43)</f>
        <v>40781.189999999995</v>
      </c>
      <c r="U44" s="87">
        <f>SUM(U$9:$U43)</f>
        <v>369691.68306999997</v>
      </c>
      <c r="V44" s="87">
        <f>SUM(V$9:$V43)</f>
        <v>98040.58693800001</v>
      </c>
      <c r="W44" s="87">
        <f>SUM(W9:W43)</f>
        <v>251439.38613199999</v>
      </c>
      <c r="X44" s="87">
        <f>SUM(X$9:$X43)</f>
        <v>1381100.333062</v>
      </c>
      <c r="Y44" s="43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32.25" customHeight="1" thickBot="1">
      <c r="A45" s="195" t="s">
        <v>235</v>
      </c>
      <c r="B45" s="196"/>
      <c r="C45" s="83">
        <f>'Act. 1 Nomina Fijos'!A98+'Act. 2 Nomina Fijos'!A43</f>
        <v>125</v>
      </c>
      <c r="D45" s="20"/>
      <c r="E45" s="20"/>
      <c r="F45" s="13"/>
      <c r="G45" s="13"/>
      <c r="H45" s="13"/>
      <c r="I45" s="13"/>
      <c r="J45" s="37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35"/>
      <c r="V45" s="35"/>
      <c r="W45" s="35"/>
      <c r="X45" s="35"/>
      <c r="Y45" s="13"/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32.25" customHeight="1">
      <c r="A46" s="82"/>
      <c r="B46" s="82"/>
      <c r="D46" s="20"/>
      <c r="E46" s="20"/>
      <c r="F46" s="13"/>
      <c r="G46" s="13"/>
      <c r="H46" s="13"/>
      <c r="I46" s="13"/>
      <c r="J46" s="3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35"/>
      <c r="V46" s="35"/>
      <c r="W46" s="35"/>
      <c r="X46" s="35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4" s="73" customFormat="1" ht="20.25">
      <c r="A47" s="132" t="s">
        <v>165</v>
      </c>
      <c r="B47" s="132"/>
      <c r="C47" s="79" t="s">
        <v>175</v>
      </c>
      <c r="D47" s="70" t="s">
        <v>180</v>
      </c>
      <c r="F47" s="71"/>
      <c r="G47" s="71"/>
      <c r="H47" s="71"/>
      <c r="I47" s="71"/>
      <c r="J47" s="183" t="s">
        <v>165</v>
      </c>
      <c r="K47" s="183"/>
      <c r="L47" s="183"/>
      <c r="M47" s="183"/>
      <c r="N47" s="183" t="s">
        <v>175</v>
      </c>
      <c r="O47" s="183"/>
      <c r="P47" s="183"/>
      <c r="Q47" s="183"/>
      <c r="R47" s="183" t="s">
        <v>180</v>
      </c>
      <c r="S47" s="183"/>
      <c r="T47" s="91"/>
      <c r="U47" s="35"/>
      <c r="V47" s="35"/>
      <c r="W47" s="35"/>
      <c r="X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</row>
    <row r="48" spans="1:54" s="73" customFormat="1" ht="21">
      <c r="A48" s="163" t="s">
        <v>166</v>
      </c>
      <c r="B48" s="163"/>
      <c r="C48" s="105" t="s">
        <v>177</v>
      </c>
      <c r="D48" s="106">
        <f>K44</f>
        <v>47610.23426600001</v>
      </c>
      <c r="F48" s="71"/>
      <c r="G48" s="71"/>
      <c r="H48" s="71"/>
      <c r="I48" s="71"/>
      <c r="J48" s="168" t="s">
        <v>166</v>
      </c>
      <c r="K48" s="168"/>
      <c r="L48" s="168"/>
      <c r="M48" s="168"/>
      <c r="N48" s="168" t="s">
        <v>177</v>
      </c>
      <c r="O48" s="168"/>
      <c r="P48" s="168"/>
      <c r="Q48" s="168"/>
      <c r="R48" s="181">
        <f>D48+'Act. 1 Nomina Fijos'!D102</f>
        <v>156468.26978299997</v>
      </c>
      <c r="S48" s="181"/>
      <c r="T48" s="89"/>
      <c r="U48" s="35"/>
      <c r="V48" s="35"/>
      <c r="W48" s="35"/>
      <c r="X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s="73" customFormat="1" ht="21">
      <c r="A49" s="163" t="s">
        <v>167</v>
      </c>
      <c r="B49" s="163"/>
      <c r="C49" s="105" t="s">
        <v>176</v>
      </c>
      <c r="D49" s="106">
        <f>G44</f>
        <v>115584.35999999997</v>
      </c>
      <c r="F49" s="71"/>
      <c r="G49" s="71"/>
      <c r="H49" s="71"/>
      <c r="I49" s="71"/>
      <c r="J49" s="168" t="s">
        <v>167</v>
      </c>
      <c r="K49" s="168"/>
      <c r="L49" s="168"/>
      <c r="M49" s="168"/>
      <c r="N49" s="168" t="s">
        <v>176</v>
      </c>
      <c r="O49" s="168"/>
      <c r="P49" s="168"/>
      <c r="Q49" s="168"/>
      <c r="R49" s="181">
        <f>D49+'Act. 1 Nomina Fijos'!D103</f>
        <v>366809.9999999999</v>
      </c>
      <c r="S49" s="181"/>
      <c r="T49" s="89"/>
      <c r="U49" s="35"/>
      <c r="V49" s="35"/>
      <c r="W49" s="35"/>
      <c r="X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</row>
    <row r="50" spans="1:54" s="73" customFormat="1" ht="21">
      <c r="A50" s="163" t="s">
        <v>168</v>
      </c>
      <c r="B50" s="163"/>
      <c r="C50" s="105" t="s">
        <v>178</v>
      </c>
      <c r="D50" s="106">
        <f>H44</f>
        <v>875</v>
      </c>
      <c r="F50" s="71"/>
      <c r="G50" s="71"/>
      <c r="H50" s="71"/>
      <c r="I50" s="71"/>
      <c r="J50" s="168" t="s">
        <v>168</v>
      </c>
      <c r="K50" s="168"/>
      <c r="L50" s="168"/>
      <c r="M50" s="168"/>
      <c r="N50" s="168" t="s">
        <v>178</v>
      </c>
      <c r="O50" s="168"/>
      <c r="P50" s="168"/>
      <c r="Q50" s="168"/>
      <c r="R50" s="181">
        <f>D50+'Act. 1 Nomina Fijos'!D104</f>
        <v>3125</v>
      </c>
      <c r="S50" s="181"/>
      <c r="T50" s="89"/>
      <c r="U50" s="35"/>
      <c r="V50" s="35"/>
      <c r="W50" s="35"/>
      <c r="X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</row>
    <row r="51" spans="1:54" s="73" customFormat="1" ht="21">
      <c r="A51" s="179" t="s">
        <v>255</v>
      </c>
      <c r="B51" s="180"/>
      <c r="C51" s="107" t="s">
        <v>178</v>
      </c>
      <c r="D51" s="106">
        <f>I44</f>
        <v>300</v>
      </c>
      <c r="F51" s="71"/>
      <c r="G51" s="71"/>
      <c r="H51" s="71"/>
      <c r="I51" s="71"/>
      <c r="J51" s="176" t="s">
        <v>255</v>
      </c>
      <c r="K51" s="177"/>
      <c r="L51" s="177"/>
      <c r="M51" s="178"/>
      <c r="N51" s="176" t="s">
        <v>178</v>
      </c>
      <c r="O51" s="177"/>
      <c r="P51" s="177"/>
      <c r="Q51" s="178"/>
      <c r="R51" s="211">
        <f>'Act. 1 Nomina Fijos'!D105+'Act. 2 Nomina Fijos'!D51</f>
        <v>1500</v>
      </c>
      <c r="S51" s="212"/>
      <c r="T51" s="89"/>
      <c r="U51" s="35"/>
      <c r="V51" s="35"/>
      <c r="W51" s="35"/>
      <c r="X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</row>
    <row r="52" spans="1:54" s="73" customFormat="1" ht="21">
      <c r="A52" s="163" t="s">
        <v>256</v>
      </c>
      <c r="B52" s="163"/>
      <c r="C52" s="107" t="s">
        <v>178</v>
      </c>
      <c r="D52" s="106">
        <f>Q44</f>
        <v>1374.81</v>
      </c>
      <c r="F52" s="71"/>
      <c r="G52" s="71"/>
      <c r="H52" s="71"/>
      <c r="I52" s="71"/>
      <c r="J52" s="168" t="s">
        <v>256</v>
      </c>
      <c r="K52" s="168"/>
      <c r="L52" s="168"/>
      <c r="M52" s="168"/>
      <c r="N52" s="176" t="s">
        <v>178</v>
      </c>
      <c r="O52" s="177"/>
      <c r="P52" s="177"/>
      <c r="Q52" s="178"/>
      <c r="R52" s="181">
        <f>D52+'Act. 1 Nomina Fijos'!D106</f>
        <v>3979.7599999999998</v>
      </c>
      <c r="S52" s="181"/>
      <c r="T52" s="89"/>
      <c r="U52" s="35"/>
      <c r="V52" s="35"/>
      <c r="W52" s="35"/>
      <c r="X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</row>
    <row r="53" spans="1:54" s="73" customFormat="1" ht="21">
      <c r="A53" s="163" t="s">
        <v>181</v>
      </c>
      <c r="B53" s="163"/>
      <c r="C53" s="105" t="s">
        <v>182</v>
      </c>
      <c r="D53" s="106">
        <f>P44</f>
        <v>0</v>
      </c>
      <c r="F53" s="71"/>
      <c r="G53" s="71"/>
      <c r="H53" s="71"/>
      <c r="I53" s="71"/>
      <c r="J53" s="168" t="s">
        <v>181</v>
      </c>
      <c r="K53" s="168"/>
      <c r="L53" s="168"/>
      <c r="M53" s="168"/>
      <c r="N53" s="168" t="s">
        <v>182</v>
      </c>
      <c r="O53" s="168"/>
      <c r="P53" s="168"/>
      <c r="Q53" s="168"/>
      <c r="R53" s="181">
        <f>D53+'Act. 1 Nomina Fijos'!D107</f>
        <v>1800</v>
      </c>
      <c r="S53" s="181"/>
      <c r="T53" s="90"/>
      <c r="U53" s="35"/>
      <c r="V53" s="35"/>
      <c r="W53" s="35"/>
      <c r="X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</row>
    <row r="54" spans="1:54" s="73" customFormat="1" ht="21">
      <c r="A54" s="179" t="s">
        <v>246</v>
      </c>
      <c r="B54" s="180"/>
      <c r="C54" s="107" t="s">
        <v>247</v>
      </c>
      <c r="D54" s="106">
        <f>R44</f>
        <v>10900</v>
      </c>
      <c r="F54" s="71"/>
      <c r="G54" s="71"/>
      <c r="H54" s="71"/>
      <c r="I54" s="71"/>
      <c r="J54" s="176" t="s">
        <v>246</v>
      </c>
      <c r="K54" s="177"/>
      <c r="L54" s="177"/>
      <c r="M54" s="178"/>
      <c r="N54" s="176" t="s">
        <v>247</v>
      </c>
      <c r="O54" s="177"/>
      <c r="P54" s="177"/>
      <c r="Q54" s="178"/>
      <c r="R54" s="206">
        <f>'Act. 1 Nomina Fijos'!D108+'Act. 2 Nomina Fijos'!D54</f>
        <v>53400</v>
      </c>
      <c r="S54" s="207"/>
      <c r="T54" s="89"/>
      <c r="U54" s="35"/>
      <c r="V54" s="35"/>
      <c r="W54" s="35"/>
      <c r="X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</row>
    <row r="55" spans="1:54" s="73" customFormat="1" ht="21">
      <c r="A55" s="163" t="s">
        <v>169</v>
      </c>
      <c r="B55" s="163"/>
      <c r="C55" s="105" t="s">
        <v>177</v>
      </c>
      <c r="D55" s="106">
        <f>N44</f>
        <v>50430.35267200001</v>
      </c>
      <c r="F55" s="71"/>
      <c r="G55" s="71"/>
      <c r="H55" s="71"/>
      <c r="I55" s="71"/>
      <c r="J55" s="168" t="s">
        <v>169</v>
      </c>
      <c r="K55" s="168"/>
      <c r="L55" s="168"/>
      <c r="M55" s="168"/>
      <c r="N55" s="168" t="s">
        <v>177</v>
      </c>
      <c r="O55" s="168"/>
      <c r="P55" s="168"/>
      <c r="Q55" s="168"/>
      <c r="R55" s="181">
        <f>D55+'Act. 1 Nomina Fijos'!D109</f>
        <v>165341.83313600006</v>
      </c>
      <c r="S55" s="181"/>
      <c r="T55" s="89"/>
      <c r="U55" s="35"/>
      <c r="V55" s="35"/>
      <c r="W55" s="35"/>
      <c r="X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</row>
    <row r="56" spans="1:54" s="73" customFormat="1" ht="21">
      <c r="A56" s="163" t="s">
        <v>170</v>
      </c>
      <c r="B56" s="163"/>
      <c r="C56" s="105" t="s">
        <v>177</v>
      </c>
      <c r="D56" s="106">
        <f>S44</f>
        <v>7936.900000000001</v>
      </c>
      <c r="F56" s="71"/>
      <c r="G56" s="71"/>
      <c r="H56" s="71"/>
      <c r="I56" s="71"/>
      <c r="J56" s="168" t="s">
        <v>170</v>
      </c>
      <c r="K56" s="168"/>
      <c r="L56" s="168"/>
      <c r="M56" s="168"/>
      <c r="N56" s="168" t="s">
        <v>177</v>
      </c>
      <c r="O56" s="168"/>
      <c r="P56" s="168"/>
      <c r="Q56" s="168"/>
      <c r="R56" s="181">
        <f>D56+'Act. 1 Nomina Fijos'!D110</f>
        <v>31747.60000000001</v>
      </c>
      <c r="S56" s="181"/>
      <c r="T56" s="89"/>
      <c r="U56" s="35"/>
      <c r="V56" s="35"/>
      <c r="W56" s="35"/>
      <c r="X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</row>
    <row r="57" spans="1:54" s="73" customFormat="1" ht="21">
      <c r="A57" s="179" t="s">
        <v>259</v>
      </c>
      <c r="B57" s="180"/>
      <c r="C57" s="105" t="s">
        <v>247</v>
      </c>
      <c r="D57" s="106">
        <f>T44</f>
        <v>40781.189999999995</v>
      </c>
      <c r="F57" s="71"/>
      <c r="G57" s="71"/>
      <c r="H57" s="71"/>
      <c r="I57" s="71"/>
      <c r="J57" s="168" t="s">
        <v>259</v>
      </c>
      <c r="K57" s="168"/>
      <c r="L57" s="168"/>
      <c r="M57" s="168"/>
      <c r="N57" s="168" t="s">
        <v>247</v>
      </c>
      <c r="O57" s="168"/>
      <c r="P57" s="168"/>
      <c r="Q57" s="168"/>
      <c r="R57" s="181">
        <f>'Act. 1 Nomina Fijos'!D111+'Act. 2 Nomina Fijos'!D57</f>
        <v>183382.38</v>
      </c>
      <c r="S57" s="181"/>
      <c r="T57" s="89"/>
      <c r="U57" s="35"/>
      <c r="V57" s="35"/>
      <c r="W57" s="35"/>
      <c r="X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</row>
    <row r="58" spans="1:54" s="73" customFormat="1" ht="21">
      <c r="A58" s="163" t="s">
        <v>258</v>
      </c>
      <c r="B58" s="163"/>
      <c r="C58" s="105" t="s">
        <v>179</v>
      </c>
      <c r="D58" s="110">
        <f>J44</f>
        <v>2000</v>
      </c>
      <c r="F58" s="71"/>
      <c r="G58" s="71"/>
      <c r="H58" s="71"/>
      <c r="I58" s="71"/>
      <c r="J58" s="168" t="s">
        <v>171</v>
      </c>
      <c r="K58" s="168"/>
      <c r="L58" s="168"/>
      <c r="M58" s="168"/>
      <c r="N58" s="168" t="s">
        <v>210</v>
      </c>
      <c r="O58" s="168"/>
      <c r="P58" s="168"/>
      <c r="Q58" s="168"/>
      <c r="R58" s="181">
        <f>D58+'Act. 1 Nomina Fijos'!D112</f>
        <v>9700</v>
      </c>
      <c r="S58" s="181"/>
      <c r="T58" s="89"/>
      <c r="U58" s="35"/>
      <c r="V58" s="35"/>
      <c r="W58" s="35"/>
      <c r="X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</row>
    <row r="59" spans="1:54" s="73" customFormat="1" ht="21">
      <c r="A59" s="163" t="s">
        <v>172</v>
      </c>
      <c r="B59" s="163"/>
      <c r="C59" s="108"/>
      <c r="D59" s="106">
        <f>L44</f>
        <v>117781.41578</v>
      </c>
      <c r="F59" s="71"/>
      <c r="G59" s="71"/>
      <c r="H59" s="71"/>
      <c r="I59" s="71"/>
      <c r="J59" s="168" t="s">
        <v>172</v>
      </c>
      <c r="K59" s="168"/>
      <c r="L59" s="168"/>
      <c r="M59" s="168"/>
      <c r="N59" s="168"/>
      <c r="O59" s="168"/>
      <c r="P59" s="168"/>
      <c r="Q59" s="168"/>
      <c r="R59" s="181">
        <f>D59+'Act. 1 Nomina Fijos'!D113</f>
        <v>387081.78239</v>
      </c>
      <c r="S59" s="181"/>
      <c r="T59" s="89"/>
      <c r="U59" s="35"/>
      <c r="V59" s="35"/>
      <c r="W59" s="35"/>
      <c r="X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</row>
    <row r="60" spans="1:54" s="73" customFormat="1" ht="21">
      <c r="A60" s="163" t="s">
        <v>173</v>
      </c>
      <c r="B60" s="163"/>
      <c r="C60" s="108"/>
      <c r="D60" s="106">
        <f>M44</f>
        <v>16042.443890000008</v>
      </c>
      <c r="F60" s="71"/>
      <c r="G60" s="71"/>
      <c r="H60" s="71"/>
      <c r="I60" s="71"/>
      <c r="J60" s="168" t="s">
        <v>173</v>
      </c>
      <c r="K60" s="168"/>
      <c r="L60" s="168"/>
      <c r="M60" s="168"/>
      <c r="N60" s="168"/>
      <c r="O60" s="168"/>
      <c r="P60" s="168"/>
      <c r="Q60" s="168"/>
      <c r="R60" s="181">
        <f>D60+'Act. 1 Nomina Fijos'!D114</f>
        <v>50601.59456000001</v>
      </c>
      <c r="S60" s="181"/>
      <c r="T60" s="89"/>
      <c r="U60" s="35"/>
      <c r="V60" s="35"/>
      <c r="W60" s="35"/>
      <c r="X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</row>
    <row r="61" spans="1:54" s="73" customFormat="1" ht="21">
      <c r="A61" s="163" t="s">
        <v>174</v>
      </c>
      <c r="B61" s="163"/>
      <c r="C61" s="108"/>
      <c r="D61" s="109">
        <f>O44</f>
        <v>117615.52646200002</v>
      </c>
      <c r="F61" s="71"/>
      <c r="G61" s="71"/>
      <c r="H61" s="71"/>
      <c r="I61" s="71"/>
      <c r="J61" s="168" t="s">
        <v>174</v>
      </c>
      <c r="K61" s="168"/>
      <c r="L61" s="168"/>
      <c r="M61" s="168"/>
      <c r="N61" s="168"/>
      <c r="O61" s="168"/>
      <c r="P61" s="168"/>
      <c r="Q61" s="168"/>
      <c r="R61" s="181">
        <f>D61+'Act. 1 Nomina Fijos'!D115</f>
        <v>385616.314781</v>
      </c>
      <c r="S61" s="181"/>
      <c r="T61" s="89"/>
      <c r="U61" s="35"/>
      <c r="V61" s="35"/>
      <c r="W61" s="35"/>
      <c r="X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</row>
    <row r="62" spans="1:54" s="73" customFormat="1" ht="20.25">
      <c r="A62" s="122" t="s">
        <v>188</v>
      </c>
      <c r="B62" s="122"/>
      <c r="C62" s="81"/>
      <c r="D62" s="69">
        <f>F44-D48-D49-D50-D52-D53-D55-D56-D58-D54-D51-D57</f>
        <v>1381100.333062</v>
      </c>
      <c r="F62" s="71"/>
      <c r="G62" s="71"/>
      <c r="H62" s="71"/>
      <c r="I62" s="71"/>
      <c r="J62" s="182" t="s">
        <v>192</v>
      </c>
      <c r="K62" s="182"/>
      <c r="L62" s="182"/>
      <c r="M62" s="182"/>
      <c r="N62" s="182"/>
      <c r="O62" s="182"/>
      <c r="P62" s="182"/>
      <c r="Q62" s="182"/>
      <c r="R62" s="210">
        <f>F44+'Act. 1 Nomina Fijos'!F99-R48-R49-R50-R52-R53-R55-R56-R58-R54-R51-R57</f>
        <v>4474601.247081001</v>
      </c>
      <c r="S62" s="210"/>
      <c r="T62" s="92"/>
      <c r="U62" s="35"/>
      <c r="V62" s="35"/>
      <c r="W62" s="35"/>
      <c r="X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</row>
    <row r="63" spans="5:55" s="22" customFormat="1" ht="25.5" customHeight="1">
      <c r="E63" s="20"/>
      <c r="F63" s="13"/>
      <c r="G63" s="13"/>
      <c r="H63" s="13"/>
      <c r="I63" s="13"/>
      <c r="T63" s="34"/>
      <c r="U63" s="35"/>
      <c r="V63" s="35"/>
      <c r="W63" s="35"/>
      <c r="X63" s="35"/>
      <c r="Y63" s="13"/>
      <c r="Z63" s="20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27" ht="23.25" customHeight="1">
      <c r="A64" s="52" t="s">
        <v>189</v>
      </c>
      <c r="B64" s="30"/>
      <c r="C64" s="53"/>
      <c r="D64" s="53"/>
      <c r="E64" s="53"/>
      <c r="F64" s="53"/>
      <c r="G64" s="53"/>
      <c r="H64" s="31"/>
      <c r="I64" s="31"/>
      <c r="J64" s="208" t="s">
        <v>211</v>
      </c>
      <c r="K64" s="208"/>
      <c r="L64" s="208"/>
      <c r="M64" s="208"/>
      <c r="N64" s="208"/>
      <c r="O64" s="208"/>
      <c r="P64" s="208"/>
      <c r="Q64" s="208"/>
      <c r="R64" s="208"/>
      <c r="S64" s="208"/>
      <c r="T64" s="93"/>
      <c r="U64" s="55"/>
      <c r="V64" s="55"/>
      <c r="W64" s="55"/>
      <c r="X64" s="55"/>
      <c r="Y64" s="54"/>
      <c r="Z64" s="39"/>
      <c r="AA64" s="39"/>
    </row>
    <row r="65" spans="1:27" ht="20.25">
      <c r="A65" s="51" t="s">
        <v>190</v>
      </c>
      <c r="B65" s="56"/>
      <c r="C65" s="51"/>
      <c r="D65" s="51"/>
      <c r="E65" s="51"/>
      <c r="F65" s="51"/>
      <c r="G65" s="51"/>
      <c r="H65" s="57"/>
      <c r="I65" s="57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93"/>
      <c r="U65" s="58"/>
      <c r="V65" s="58"/>
      <c r="W65" s="58"/>
      <c r="X65" s="57"/>
      <c r="Y65" s="57"/>
      <c r="Z65" s="39"/>
      <c r="AA65" s="39"/>
    </row>
    <row r="66" spans="1:27" ht="20.25">
      <c r="A66" s="51" t="s">
        <v>207</v>
      </c>
      <c r="B66" s="56"/>
      <c r="C66" s="51"/>
      <c r="D66" s="51"/>
      <c r="E66" s="51"/>
      <c r="F66" s="51"/>
      <c r="G66" s="59"/>
      <c r="H66" s="60"/>
      <c r="I66" s="60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93"/>
      <c r="U66" s="57"/>
      <c r="V66" s="57"/>
      <c r="W66" s="57"/>
      <c r="X66" s="57"/>
      <c r="Y66" s="57"/>
      <c r="Z66" s="39"/>
      <c r="AA66" s="39"/>
    </row>
    <row r="67" spans="1:27" ht="20.25">
      <c r="A67" s="51" t="s">
        <v>208</v>
      </c>
      <c r="B67" s="56"/>
      <c r="C67" s="51"/>
      <c r="D67" s="51"/>
      <c r="E67" s="51"/>
      <c r="F67" s="51"/>
      <c r="G67" s="59"/>
      <c r="H67" s="60"/>
      <c r="I67" s="60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93"/>
      <c r="U67" s="57"/>
      <c r="V67" s="57"/>
      <c r="W67" s="62"/>
      <c r="X67" s="62"/>
      <c r="Y67" s="62"/>
      <c r="Z67" s="39"/>
      <c r="AA67" s="39"/>
    </row>
    <row r="68" spans="1:28" ht="20.25">
      <c r="A68" s="51" t="s">
        <v>209</v>
      </c>
      <c r="B68" s="56"/>
      <c r="C68" s="51"/>
      <c r="D68" s="51"/>
      <c r="E68" s="51"/>
      <c r="F68" s="51"/>
      <c r="G68" s="59"/>
      <c r="H68" s="60"/>
      <c r="I68" s="60"/>
      <c r="J68" s="63"/>
      <c r="K68" s="63"/>
      <c r="L68" s="63"/>
      <c r="M68" s="57"/>
      <c r="N68" s="57"/>
      <c r="O68" s="57"/>
      <c r="P68" s="57"/>
      <c r="Q68" s="57"/>
      <c r="R68" s="57"/>
      <c r="S68" s="61"/>
      <c r="T68" s="61"/>
      <c r="U68" s="57"/>
      <c r="V68" s="57"/>
      <c r="W68" s="57"/>
      <c r="X68" s="62"/>
      <c r="Y68" s="62"/>
      <c r="Z68" s="62"/>
      <c r="AA68" s="39"/>
      <c r="AB68" s="39"/>
    </row>
    <row r="69" spans="1:28" ht="20.25">
      <c r="A69" s="50" t="s">
        <v>191</v>
      </c>
      <c r="B69" s="64"/>
      <c r="C69" s="50"/>
      <c r="D69" s="50"/>
      <c r="E69" s="65"/>
      <c r="F69" s="51"/>
      <c r="G69" s="59"/>
      <c r="H69" s="60"/>
      <c r="I69" s="60"/>
      <c r="J69" s="63"/>
      <c r="K69" s="63"/>
      <c r="L69" s="63"/>
      <c r="M69" s="57"/>
      <c r="N69" s="57"/>
      <c r="O69" s="57"/>
      <c r="P69" s="57"/>
      <c r="Q69" s="57"/>
      <c r="R69" s="57"/>
      <c r="S69" s="61"/>
      <c r="T69" s="61"/>
      <c r="U69" s="57"/>
      <c r="V69" s="57"/>
      <c r="W69" s="57"/>
      <c r="X69" s="62"/>
      <c r="Y69" s="62"/>
      <c r="Z69" s="62"/>
      <c r="AA69" s="39"/>
      <c r="AB69" s="39"/>
    </row>
    <row r="70" spans="8:28" s="68" customFormat="1" ht="42.75" customHeight="1">
      <c r="H70" s="66"/>
      <c r="I70" s="66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63"/>
      <c r="AA70" s="67"/>
      <c r="AB70" s="67"/>
    </row>
    <row r="71" spans="1:55" s="1" customFormat="1" ht="25.5" customHeight="1">
      <c r="A71" s="1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W71" s="5"/>
      <c r="X71" s="5"/>
      <c r="Y71" s="5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</row>
    <row r="72" spans="1:55" s="1" customFormat="1" ht="44.2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21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36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5"/>
      <c r="S74" s="25"/>
      <c r="T74" s="25"/>
      <c r="U74" s="5"/>
      <c r="V74" s="7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2:16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5" customHeight="1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2.75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55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S83" s="2"/>
      <c r="T83" s="2"/>
      <c r="V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</sheetData>
  <sheetProtection/>
  <mergeCells count="98">
    <mergeCell ref="J70:N70"/>
    <mergeCell ref="O70:U70"/>
    <mergeCell ref="V70:Y70"/>
    <mergeCell ref="R61:S61"/>
    <mergeCell ref="R62:S62"/>
    <mergeCell ref="D6:D8"/>
    <mergeCell ref="J51:M51"/>
    <mergeCell ref="N51:Q51"/>
    <mergeCell ref="R51:S51"/>
    <mergeCell ref="J57:M57"/>
    <mergeCell ref="J64:S67"/>
    <mergeCell ref="A62:B62"/>
    <mergeCell ref="A3:Y3"/>
    <mergeCell ref="A51:B51"/>
    <mergeCell ref="A57:B57"/>
    <mergeCell ref="N57:Q57"/>
    <mergeCell ref="R57:S57"/>
    <mergeCell ref="A61:B61"/>
    <mergeCell ref="A55:B55"/>
    <mergeCell ref="J6:J8"/>
    <mergeCell ref="K6:U6"/>
    <mergeCell ref="N55:Q55"/>
    <mergeCell ref="N56:Q56"/>
    <mergeCell ref="A52:B52"/>
    <mergeCell ref="A53:B53"/>
    <mergeCell ref="R54:S54"/>
    <mergeCell ref="A45:B45"/>
    <mergeCell ref="U7:U8"/>
    <mergeCell ref="V7:V8"/>
    <mergeCell ref="I6:I8"/>
    <mergeCell ref="T7:T8"/>
    <mergeCell ref="A47:B47"/>
    <mergeCell ref="V6:W6"/>
    <mergeCell ref="Q7:Q8"/>
    <mergeCell ref="E6:E8"/>
    <mergeCell ref="F6:F8"/>
    <mergeCell ref="A2:Y2"/>
    <mergeCell ref="A5:Y5"/>
    <mergeCell ref="A6:A8"/>
    <mergeCell ref="B6:B8"/>
    <mergeCell ref="C6:C8"/>
    <mergeCell ref="X6:X8"/>
    <mergeCell ref="S7:S8"/>
    <mergeCell ref="W7:W8"/>
    <mergeCell ref="J60:M60"/>
    <mergeCell ref="J61:M61"/>
    <mergeCell ref="J56:M56"/>
    <mergeCell ref="J58:M58"/>
    <mergeCell ref="N61:Q61"/>
    <mergeCell ref="A4:Y4"/>
    <mergeCell ref="R7:R8"/>
    <mergeCell ref="Y6:Y8"/>
    <mergeCell ref="J47:M47"/>
    <mergeCell ref="B44:E44"/>
    <mergeCell ref="J62:Q62"/>
    <mergeCell ref="R47:S47"/>
    <mergeCell ref="R48:S48"/>
    <mergeCell ref="R49:S49"/>
    <mergeCell ref="R50:S50"/>
    <mergeCell ref="R52:S52"/>
    <mergeCell ref="N47:Q47"/>
    <mergeCell ref="N48:Q48"/>
    <mergeCell ref="N49:Q49"/>
    <mergeCell ref="R53:S53"/>
    <mergeCell ref="R55:S55"/>
    <mergeCell ref="R56:S56"/>
    <mergeCell ref="R58:S58"/>
    <mergeCell ref="R59:S59"/>
    <mergeCell ref="R60:S60"/>
    <mergeCell ref="N59:Q59"/>
    <mergeCell ref="N60:Q60"/>
    <mergeCell ref="A56:B56"/>
    <mergeCell ref="A58:B58"/>
    <mergeCell ref="A59:B59"/>
    <mergeCell ref="A60:B60"/>
    <mergeCell ref="A54:B54"/>
    <mergeCell ref="N58:Q58"/>
    <mergeCell ref="J54:M54"/>
    <mergeCell ref="N54:Q54"/>
    <mergeCell ref="J55:M55"/>
    <mergeCell ref="J59:M59"/>
    <mergeCell ref="N52:Q52"/>
    <mergeCell ref="N53:Q53"/>
    <mergeCell ref="J48:M48"/>
    <mergeCell ref="J49:M49"/>
    <mergeCell ref="J50:M50"/>
    <mergeCell ref="J52:M52"/>
    <mergeCell ref="J53:M53"/>
    <mergeCell ref="A48:B48"/>
    <mergeCell ref="A49:B49"/>
    <mergeCell ref="A50:B50"/>
    <mergeCell ref="G6:G8"/>
    <mergeCell ref="H6:H8"/>
    <mergeCell ref="N50:Q50"/>
    <mergeCell ref="K7:L7"/>
    <mergeCell ref="M7:M8"/>
    <mergeCell ref="N7:O7"/>
    <mergeCell ref="P7:P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2" manualBreakCount="2">
    <brk id="30" max="24" man="1"/>
    <brk id="7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2023-11-03T16:08:48Z</cp:lastPrinted>
  <dcterms:created xsi:type="dcterms:W3CDTF">2006-07-11T17:39:34Z</dcterms:created>
  <dcterms:modified xsi:type="dcterms:W3CDTF">2023-11-03T16:08:53Z</dcterms:modified>
  <cp:category/>
  <cp:version/>
  <cp:contentType/>
  <cp:contentStatus/>
</cp:coreProperties>
</file>