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7608" tabRatio="601" activeTab="0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Temporal'!$A$1:$AB$48</definedName>
    <definedName name="_xlnm.Print_Area" localSheetId="1">'Act. 2 Empleados Temporal'!$A$1:$Z$56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<sst xmlns="http://schemas.openxmlformats.org/spreadsheetml/2006/main" count="301" uniqueCount="150">
  <si>
    <t>Estatus</t>
  </si>
  <si>
    <t>Departamento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</si>
  <si>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</si>
  <si>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</si>
  <si>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</si>
  <si>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</si>
  <si>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MIGUEL RUIZ CUEVAS</t>
  </si>
  <si>
    <t>WANDA YANET MEDINA GARCIA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</si>
  <si>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</si>
  <si>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</si>
  <si>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</si>
  <si>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</si>
  <si>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</si>
  <si>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</si>
  <si>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</si>
  <si>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</si>
  <si>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RUBEN EMILIO URIBE JORGE</t>
  </si>
  <si>
    <t>LUIS FELIPE FRANCISCO MORBAN</t>
  </si>
  <si>
    <t>ESMERALYS ESTHER MARTINEZ LUGO</t>
  </si>
  <si>
    <t>GENEROSO ANIBAL CASTILLO VIÑALS</t>
  </si>
  <si>
    <t>CARLOS RAFAEL CASTILLO MATOS</t>
  </si>
  <si>
    <t>ELYSAURIS CASILLA MIESES</t>
  </si>
  <si>
    <t>MARIA ALTAGRACIA DE LOS A. CASTILLO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</si>
  <si>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</si>
  <si>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</si>
  <si>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</si>
  <si>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</si>
  <si>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</si>
  <si>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</si>
  <si>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</si>
  <si>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DIVISION DE ATENCION Y APOYO A POBLACIONES CLAVES</t>
  </si>
  <si>
    <t>DIVISION JURIDICA</t>
  </si>
  <si>
    <t>ANALISTA LEGAL</t>
  </si>
  <si>
    <t>DIVISION DE RECURSOS HUMANOS</t>
  </si>
  <si>
    <t>ENCARGADO DE LA DIVISION DE RECURSOS HUMANOS</t>
  </si>
  <si>
    <t>TÉCNICO EN CONTROL DE BIENES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</si>
  <si>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</si>
  <si>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</si>
  <si>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</si>
  <si>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</si>
  <si>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</si>
  <si>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</si>
  <si>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</si>
  <si>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</si>
  <si>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</si>
  <si>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</si>
  <si>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</si>
  <si>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</si>
  <si>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NO.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</si>
  <si>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</si>
  <si>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</si>
  <si>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</si>
  <si>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</si>
  <si>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</si>
  <si>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</si>
  <si>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</si>
  <si>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</si>
  <si>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</si>
  <si>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</si>
  <si>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</si>
  <si>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</si>
  <si>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</si>
  <si>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</si>
  <si>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</si>
  <si>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</si>
  <si>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</si>
  <si>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</si>
  <si>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</si>
  <si>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</si>
  <si>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</si>
  <si>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</si>
  <si>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</si>
  <si>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</si>
  <si>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</si>
  <si>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</si>
  <si>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</si>
  <si>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</si>
  <si>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</si>
  <si>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</si>
  <si>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</si>
  <si>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</si>
  <si>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</si>
  <si>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</si>
  <si>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</si>
  <si>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</si>
  <si>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</si>
  <si>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</si>
  <si>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</si>
  <si>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</si>
  <si>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</si>
  <si>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</si>
  <si>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</si>
  <si>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</si>
  <si>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</si>
  <si>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</si>
  <si>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</si>
  <si>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CERTIFICO QUE ESTA NOMINA DE PAGO QUE CONSTA DE ***3*** HOJAS, ESTA CORRECTA Y COMPLETA Y QUE LAS PERSONAS ENUMERADAS EN LA MISMA SON LAS QUE A LA FECHA FIGURAN EN LOS RECORDS DE PERSONAL QUE MANTIENE LA CNECC.</t>
  </si>
  <si>
    <t>CLOTILDE ANTONIA SANCHEZ ORTIZ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</si>
  <si>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</si>
  <si>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</si>
  <si>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</si>
  <si>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</si>
  <si>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</si>
  <si>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</si>
  <si>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</si>
  <si>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</si>
  <si>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</si>
  <si>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</si>
  <si>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</si>
  <si>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</si>
  <si>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</si>
  <si>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</si>
  <si>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</si>
  <si>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>JIMMY ALBERTO GONZALEZ ROMERO</t>
  </si>
  <si>
    <t>SALVADOR ERNESTO ROMERO GARCIA</t>
  </si>
  <si>
    <t>NOMBRE Y APELLIDO</t>
  </si>
  <si>
    <t>CARGO</t>
  </si>
  <si>
    <t>DIVISIÓN DE FORTALECIMIENTO DEL ACCESO A LOS SERVICIOS DE SALUD</t>
  </si>
  <si>
    <t>ANNYA GABRIELA PENN FAJARDO</t>
  </si>
  <si>
    <t>TOTAL EMPLEADOS:</t>
  </si>
  <si>
    <t xml:space="preserve">ASOCIASIÓN DE SERVIDORES PUBLICO </t>
  </si>
  <si>
    <t>ANGELA BEATRIZ URIBE TEJEDA</t>
  </si>
  <si>
    <t>TECNICO DE ACCESO A LA INFORMACIÓN</t>
  </si>
  <si>
    <t>DESCUENTO SOCIO COOPERATIVA</t>
  </si>
  <si>
    <t>RAI</t>
  </si>
  <si>
    <t>SADI MARLEN CATANO SIERRA</t>
  </si>
  <si>
    <t>COOPCONAVIHSIDA</t>
  </si>
  <si>
    <t>DESCUENTO SOCIOS COOP-CONAVIHSIDA</t>
  </si>
  <si>
    <t>INDHIRA DIANIN POPOTEUR CORNIELL</t>
  </si>
  <si>
    <t>DESCUENTO FUNERARIOS (INAVI)</t>
  </si>
  <si>
    <t>DESCUENTO DE ELECTRODOMESTICOS (INAVI)</t>
  </si>
  <si>
    <t>DECUENTO DE PRES. SOCIOS COOP-CONAVIHSIDA</t>
  </si>
  <si>
    <t>ASOC. DE SERV. PUBLIC. CONAVIHSIDA</t>
  </si>
  <si>
    <t>PRESTAMOS SOCIO COOPERATIVA</t>
  </si>
  <si>
    <t xml:space="preserve">DESCUENTO ELECTRODOMESTICOS (INAVI) </t>
  </si>
  <si>
    <t>DESCUENTO DE PRESTAMOS SOCIO COOP.</t>
  </si>
  <si>
    <t>DESCUENTO ELECTRODOMESTICOS (INAVI)</t>
  </si>
  <si>
    <t>UNIDAD ORGANIZATIVA 
(DIRECCIÓN, DEPARTAMENTO, DIVISIÓN Y SECCIÓN)</t>
  </si>
  <si>
    <t>INGRID DAMARIS PEN FERNANDEZ</t>
  </si>
  <si>
    <t>SECCIÓN DE SERVICIOS GENERALES</t>
  </si>
  <si>
    <t>ENCARGADA DE LA SECCIÓN DE SERVICIOS GENERALES</t>
  </si>
  <si>
    <t>IRIS LETICIA SANTOS ALEJO</t>
  </si>
  <si>
    <t>PARALEGAL</t>
  </si>
  <si>
    <t>COORDINADOR DE CONTROLES INTERNOS</t>
  </si>
  <si>
    <t>DESC. CREDIT. EDUCATIVO FUNDAPEC</t>
  </si>
  <si>
    <t>FUNDAPEC CREDITO EDUCATIVO</t>
  </si>
  <si>
    <t>DESCUENTO DE CREDITO EDUCATIVO FUNDAPEC</t>
  </si>
  <si>
    <t xml:space="preserve">TÉCNICO  DE CONTABLILIDAD </t>
  </si>
  <si>
    <t>PAGO SUELDO 000004 PERSONAL TEMPORAL EN CARGOS DE CARRERA CORRESPONIENTE AL MES DE MARZO  2023</t>
  </si>
  <si>
    <t>PAGO SUELDO 000004 PERSONAL TEMPORAL EN CARGOS DE CARRERA CORRESPONIENTE AL MES DE MARZO 2023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</si>
</sst>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  <numFmt numFmtId="201" formatCode="[$-1C0A]dddd\,\ d\ &quot;de&quot;\ mmmm\ &quot;de&quot;\ yyyy"/>
    <numFmt numFmtId="202" formatCode="dd/mm/yyyy;@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8"/>
      <name val="Arial Narrow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 Narrow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77" fontId="65" fillId="33" borderId="10" xfId="0" applyNumberFormat="1" applyFont="1" applyFill="1" applyBorder="1" applyAlignment="1">
      <alignment horizontal="center" vertical="center"/>
    </xf>
    <xf numFmtId="177" fontId="65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vertical="center" wrapText="1"/>
    </xf>
    <xf numFmtId="177" fontId="66" fillId="0" borderId="12" xfId="0" applyNumberFormat="1" applyFont="1" applyFill="1" applyBorder="1" applyAlignment="1">
      <alignment horizontal="center" vertical="center" wrapText="1"/>
    </xf>
    <xf numFmtId="14" fontId="66" fillId="0" borderId="12" xfId="0" applyNumberFormat="1" applyFont="1" applyFill="1" applyBorder="1" applyAlignment="1">
      <alignment horizontal="center" vertical="center" wrapText="1"/>
    </xf>
    <xf numFmtId="177" fontId="66" fillId="0" borderId="12" xfId="0" applyNumberFormat="1" applyFont="1" applyFill="1" applyBorder="1" applyAlignment="1">
      <alignment horizontal="center" vertical="center"/>
    </xf>
    <xf numFmtId="177" fontId="66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6" fillId="0" borderId="13" xfId="0" applyNumberFormat="1" applyFont="1" applyFill="1" applyBorder="1" applyAlignment="1">
      <alignment horizontal="center" vertical="center"/>
    </xf>
    <xf numFmtId="177" fontId="66" fillId="0" borderId="1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43" fontId="38" fillId="0" borderId="12" xfId="49" applyFont="1" applyBorder="1" applyAlignment="1">
      <alignment vertical="center"/>
    </xf>
    <xf numFmtId="43" fontId="3" fillId="0" borderId="12" xfId="49" applyFont="1" applyBorder="1" applyAlignment="1">
      <alignment vertical="center"/>
    </xf>
    <xf numFmtId="177" fontId="66" fillId="0" borderId="12" xfId="0" applyNumberFormat="1" applyFont="1" applyFill="1" applyBorder="1" applyAlignment="1">
      <alignment horizontal="right" vertical="center" wrapText="1"/>
    </xf>
    <xf numFmtId="177" fontId="66" fillId="0" borderId="14" xfId="0" applyNumberFormat="1" applyFont="1" applyFill="1" applyBorder="1" applyAlignment="1">
      <alignment horizontal="right" vertical="center" wrapText="1"/>
    </xf>
    <xf numFmtId="3" fontId="66" fillId="0" borderId="1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vertical="center" wrapText="1"/>
    </xf>
    <xf numFmtId="177" fontId="66" fillId="0" borderId="15" xfId="0" applyNumberFormat="1" applyFont="1" applyFill="1" applyBorder="1" applyAlignment="1">
      <alignment horizontal="center" vertical="center" wrapText="1"/>
    </xf>
    <xf numFmtId="177" fontId="66" fillId="0" borderId="15" xfId="0" applyNumberFormat="1" applyFont="1" applyFill="1" applyBorder="1" applyAlignment="1">
      <alignment horizontal="right" vertical="center" wrapText="1"/>
    </xf>
    <xf numFmtId="177" fontId="66" fillId="0" borderId="16" xfId="0" applyNumberFormat="1" applyFont="1" applyFill="1" applyBorder="1" applyAlignment="1">
      <alignment horizontal="right" vertical="center" wrapText="1"/>
    </xf>
    <xf numFmtId="3" fontId="66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6" fillId="0" borderId="18" xfId="0" applyFont="1" applyFill="1" applyBorder="1" applyAlignment="1">
      <alignment vertical="center" wrapText="1"/>
    </xf>
    <xf numFmtId="177" fontId="66" fillId="0" borderId="18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14" fontId="66" fillId="0" borderId="15" xfId="0" applyNumberFormat="1" applyFont="1" applyFill="1" applyBorder="1" applyAlignment="1">
      <alignment horizontal="center" vertical="center" wrapText="1"/>
    </xf>
    <xf numFmtId="14" fontId="66" fillId="0" borderId="18" xfId="0" applyNumberFormat="1" applyFont="1" applyFill="1" applyBorder="1" applyAlignment="1">
      <alignment horizontal="center" vertical="center" wrapText="1"/>
    </xf>
    <xf numFmtId="43" fontId="68" fillId="34" borderId="12" xfId="49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66" fillId="0" borderId="20" xfId="0" applyNumberFormat="1" applyFont="1" applyFill="1" applyBorder="1" applyAlignment="1">
      <alignment horizontal="center" vertical="center"/>
    </xf>
    <xf numFmtId="43" fontId="14" fillId="0" borderId="0" xfId="49" applyFont="1" applyFill="1" applyBorder="1" applyAlignment="1">
      <alignment vertical="center"/>
    </xf>
    <xf numFmtId="43" fontId="4" fillId="35" borderId="12" xfId="49" applyFont="1" applyFill="1" applyBorder="1" applyAlignment="1">
      <alignment horizontal="center" vertical="center"/>
    </xf>
    <xf numFmtId="43" fontId="69" fillId="36" borderId="12" xfId="49" applyFont="1" applyFill="1" applyBorder="1" applyAlignment="1">
      <alignment vertical="center"/>
    </xf>
    <xf numFmtId="43" fontId="4" fillId="33" borderId="12" xfId="49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77" fontId="66" fillId="0" borderId="15" xfId="0" applyNumberFormat="1" applyFont="1" applyFill="1" applyBorder="1" applyAlignment="1">
      <alignment horizontal="center" vertical="center"/>
    </xf>
    <xf numFmtId="177" fontId="66" fillId="0" borderId="16" xfId="0" applyNumberFormat="1" applyFont="1" applyFill="1" applyBorder="1" applyAlignment="1">
      <alignment horizontal="right" vertical="center"/>
    </xf>
    <xf numFmtId="177" fontId="66" fillId="0" borderId="18" xfId="0" applyNumberFormat="1" applyFont="1" applyFill="1" applyBorder="1" applyAlignment="1">
      <alignment horizontal="center" vertical="center"/>
    </xf>
    <xf numFmtId="177" fontId="66" fillId="0" borderId="18" xfId="0" applyNumberFormat="1" applyFont="1" applyFill="1" applyBorder="1" applyAlignment="1">
      <alignment horizontal="right" vertical="center"/>
    </xf>
    <xf numFmtId="177" fontId="66" fillId="0" borderId="22" xfId="0" applyNumberFormat="1" applyFont="1" applyFill="1" applyBorder="1" applyAlignment="1">
      <alignment horizontal="right" vertical="center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177" fontId="66" fillId="0" borderId="25" xfId="0" applyNumberFormat="1" applyFont="1" applyFill="1" applyBorder="1" applyAlignment="1">
      <alignment horizontal="left" vertical="center" wrapText="1"/>
    </xf>
    <xf numFmtId="177" fontId="66" fillId="0" borderId="26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14" fontId="66" fillId="0" borderId="15" xfId="0" applyNumberFormat="1" applyFont="1" applyFill="1" applyBorder="1" applyAlignment="1">
      <alignment horizontal="right" vertical="center" wrapText="1"/>
    </xf>
    <xf numFmtId="14" fontId="66" fillId="0" borderId="12" xfId="0" applyNumberFormat="1" applyFont="1" applyFill="1" applyBorder="1" applyAlignment="1">
      <alignment horizontal="right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43" fontId="13" fillId="0" borderId="12" xfId="49" applyFont="1" applyFill="1" applyBorder="1" applyAlignment="1">
      <alignment vertical="center"/>
    </xf>
    <xf numFmtId="43" fontId="70" fillId="0" borderId="12" xfId="49" applyFont="1" applyFill="1" applyBorder="1" applyAlignment="1">
      <alignment vertical="center"/>
    </xf>
    <xf numFmtId="43" fontId="71" fillId="0" borderId="12" xfId="49" applyFont="1" applyFill="1" applyBorder="1" applyAlignment="1">
      <alignment vertical="center"/>
    </xf>
    <xf numFmtId="43" fontId="72" fillId="0" borderId="12" xfId="49" applyFont="1" applyFill="1" applyBorder="1" applyAlignment="1">
      <alignment vertical="center"/>
    </xf>
    <xf numFmtId="177" fontId="66" fillId="0" borderId="28" xfId="0" applyNumberFormat="1" applyFont="1" applyFill="1" applyBorder="1" applyAlignment="1">
      <alignment horizontal="left" vertical="center" wrapText="1"/>
    </xf>
    <xf numFmtId="14" fontId="66" fillId="0" borderId="18" xfId="0" applyNumberFormat="1" applyFont="1" applyFill="1" applyBorder="1" applyAlignment="1">
      <alignment horizontal="right" vertical="center" wrapText="1"/>
    </xf>
    <xf numFmtId="177" fontId="66" fillId="0" borderId="18" xfId="0" applyNumberFormat="1" applyFont="1" applyFill="1" applyBorder="1" applyAlignment="1">
      <alignment horizontal="right" vertical="center" wrapText="1"/>
    </xf>
    <xf numFmtId="177" fontId="66" fillId="0" borderId="22" xfId="0" applyNumberFormat="1" applyFont="1" applyFill="1" applyBorder="1" applyAlignment="1">
      <alignment horizontal="right" vertical="center" wrapText="1"/>
    </xf>
    <xf numFmtId="43" fontId="4" fillId="33" borderId="27" xfId="49" applyFont="1" applyFill="1" applyBorder="1" applyAlignment="1">
      <alignment vertical="center"/>
    </xf>
    <xf numFmtId="43" fontId="4" fillId="35" borderId="27" xfId="49" applyFont="1" applyFill="1" applyBorder="1" applyAlignment="1">
      <alignment horizontal="center" vertical="center"/>
    </xf>
    <xf numFmtId="43" fontId="14" fillId="35" borderId="29" xfId="49" applyFont="1" applyFill="1" applyBorder="1" applyAlignment="1">
      <alignment vertical="center"/>
    </xf>
    <xf numFmtId="43" fontId="69" fillId="36" borderId="29" xfId="49" applyFont="1" applyFill="1" applyBorder="1" applyAlignment="1">
      <alignment vertical="center"/>
    </xf>
    <xf numFmtId="43" fontId="13" fillId="0" borderId="15" xfId="49" applyFont="1" applyFill="1" applyBorder="1" applyAlignment="1">
      <alignment vertical="center"/>
    </xf>
    <xf numFmtId="43" fontId="38" fillId="0" borderId="16" xfId="49" applyFont="1" applyFill="1" applyBorder="1" applyAlignment="1">
      <alignment vertical="center"/>
    </xf>
    <xf numFmtId="43" fontId="38" fillId="0" borderId="14" xfId="49" applyFont="1" applyFill="1" applyBorder="1" applyAlignment="1">
      <alignment vertical="center"/>
    </xf>
    <xf numFmtId="43" fontId="13" fillId="0" borderId="18" xfId="49" applyFont="1" applyFill="1" applyBorder="1" applyAlignment="1">
      <alignment vertical="center"/>
    </xf>
    <xf numFmtId="43" fontId="3" fillId="0" borderId="22" xfId="49" applyFont="1" applyFill="1" applyBorder="1" applyAlignment="1">
      <alignment vertical="center"/>
    </xf>
    <xf numFmtId="43" fontId="71" fillId="0" borderId="14" xfId="49" applyFont="1" applyFill="1" applyBorder="1" applyAlignment="1">
      <alignment vertical="center"/>
    </xf>
    <xf numFmtId="0" fontId="66" fillId="0" borderId="30" xfId="0" applyFont="1" applyFill="1" applyBorder="1" applyAlignment="1">
      <alignment horizontal="center" vertical="center" wrapText="1"/>
    </xf>
    <xf numFmtId="43" fontId="70" fillId="0" borderId="12" xfId="49" applyFont="1" applyFill="1" applyBorder="1" applyAlignment="1">
      <alignment horizontal="left" vertical="center"/>
    </xf>
    <xf numFmtId="43" fontId="70" fillId="0" borderId="31" xfId="49" applyFont="1" applyFill="1" applyBorder="1" applyAlignment="1">
      <alignment horizontal="left" vertical="center"/>
    </xf>
    <xf numFmtId="43" fontId="70" fillId="0" borderId="32" xfId="49" applyFont="1" applyFill="1" applyBorder="1" applyAlignment="1">
      <alignment horizontal="left" vertical="center"/>
    </xf>
    <xf numFmtId="43" fontId="4" fillId="33" borderId="12" xfId="49" applyFont="1" applyFill="1" applyBorder="1" applyAlignment="1">
      <alignment horizontal="center" vertical="center"/>
    </xf>
    <xf numFmtId="43" fontId="14" fillId="35" borderId="31" xfId="49" applyFont="1" applyFill="1" applyBorder="1" applyAlignment="1">
      <alignment horizontal="center" vertical="center"/>
    </xf>
    <xf numFmtId="43" fontId="14" fillId="35" borderId="32" xfId="49" applyFont="1" applyFill="1" applyBorder="1" applyAlignment="1">
      <alignment horizontal="center" vertical="center"/>
    </xf>
    <xf numFmtId="43" fontId="14" fillId="35" borderId="33" xfId="49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177" fontId="8" fillId="33" borderId="27" xfId="0" applyNumberFormat="1" applyFont="1" applyFill="1" applyBorder="1" applyAlignment="1">
      <alignment horizontal="center" vertical="center" wrapText="1"/>
    </xf>
    <xf numFmtId="177" fontId="8" fillId="33" borderId="38" xfId="0" applyNumberFormat="1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43" fontId="13" fillId="0" borderId="24" xfId="49" applyFont="1" applyFill="1" applyBorder="1" applyAlignment="1">
      <alignment horizontal="left" vertical="center"/>
    </xf>
    <xf numFmtId="43" fontId="13" fillId="0" borderId="32" xfId="49" applyFont="1" applyFill="1" applyBorder="1" applyAlignment="1">
      <alignment horizontal="left" vertical="center"/>
    </xf>
    <xf numFmtId="43" fontId="15" fillId="0" borderId="31" xfId="49" applyFont="1" applyBorder="1" applyAlignment="1">
      <alignment horizontal="left" vertical="center"/>
    </xf>
    <xf numFmtId="43" fontId="15" fillId="0" borderId="32" xfId="49" applyFont="1" applyBorder="1" applyAlignment="1">
      <alignment horizontal="left" vertical="center"/>
    </xf>
    <xf numFmtId="43" fontId="15" fillId="0" borderId="33" xfId="49" applyFont="1" applyBorder="1" applyAlignment="1">
      <alignment horizontal="left" vertical="center"/>
    </xf>
    <xf numFmtId="43" fontId="13" fillId="0" borderId="26" xfId="49" applyFont="1" applyFill="1" applyBorder="1" applyAlignment="1">
      <alignment horizontal="left" vertical="center"/>
    </xf>
    <xf numFmtId="43" fontId="13" fillId="0" borderId="12" xfId="49" applyFont="1" applyFill="1" applyBorder="1" applyAlignment="1">
      <alignment horizontal="left" vertical="center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43" fontId="15" fillId="0" borderId="12" xfId="49" applyFont="1" applyBorder="1" applyAlignment="1">
      <alignment horizontal="left" vertical="center"/>
    </xf>
    <xf numFmtId="43" fontId="13" fillId="0" borderId="28" xfId="49" applyFont="1" applyFill="1" applyBorder="1" applyAlignment="1">
      <alignment horizontal="left" vertical="center"/>
    </xf>
    <xf numFmtId="43" fontId="13" fillId="0" borderId="18" xfId="49" applyFont="1" applyFill="1" applyBorder="1" applyAlignment="1">
      <alignment horizontal="left" vertical="center"/>
    </xf>
    <xf numFmtId="43" fontId="14" fillId="35" borderId="29" xfId="49" applyFont="1" applyFill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4" borderId="0" xfId="0" applyFont="1" applyFill="1" applyAlignment="1">
      <alignment horizontal="center" vertical="center" wrapText="1"/>
    </xf>
    <xf numFmtId="43" fontId="15" fillId="0" borderId="12" xfId="49" applyFont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43" fontId="5" fillId="7" borderId="12" xfId="49" applyFont="1" applyFill="1" applyBorder="1" applyAlignment="1">
      <alignment horizontal="center" vertical="center"/>
    </xf>
    <xf numFmtId="43" fontId="4" fillId="0" borderId="51" xfId="49" applyFont="1" applyBorder="1" applyAlignment="1">
      <alignment horizontal="center" vertical="center"/>
    </xf>
    <xf numFmtId="43" fontId="4" fillId="0" borderId="52" xfId="49" applyFont="1" applyBorder="1" applyAlignment="1">
      <alignment horizontal="center" vertical="center"/>
    </xf>
    <xf numFmtId="43" fontId="4" fillId="33" borderId="27" xfId="49" applyFont="1" applyFill="1" applyBorder="1" applyAlignment="1">
      <alignment horizontal="center" vertical="center"/>
    </xf>
    <xf numFmtId="43" fontId="13" fillId="0" borderId="25" xfId="49" applyFont="1" applyFill="1" applyBorder="1" applyAlignment="1">
      <alignment horizontal="left" vertical="center"/>
    </xf>
    <xf numFmtId="43" fontId="13" fillId="0" borderId="15" xfId="49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0</xdr:row>
      <xdr:rowOff>142875</xdr:rowOff>
    </xdr:from>
    <xdr:to>
      <xdr:col>12</xdr:col>
      <xdr:colOff>685800</xdr:colOff>
      <xdr:row>1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25700" y="142875"/>
          <a:ext cx="21240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161925</xdr:rowOff>
    </xdr:from>
    <xdr:to>
      <xdr:col>11</xdr:col>
      <xdr:colOff>419100</xdr:colOff>
      <xdr:row>2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54175" y="161925"/>
          <a:ext cx="21526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view="pageBreakPreview" zoomScale="40" zoomScaleNormal="70" zoomScaleSheetLayoutView="40" workbookViewId="0" topLeftCell="A10">
      <selection activeCell="H37" sqref="H37"/>
    </sheetView>
  </sheetViews>
  <sheetFormatPr defaultColWidth="9.140625" defaultRowHeight="12.75"/>
  <cols>
    <col min="1" max="1" width="5.8515625" style="17" customWidth="1"/>
    <col min="2" max="2" width="38.7109375" style="17" customWidth="1"/>
    <col min="3" max="3" width="38.7109375" style="0" customWidth="1"/>
    <col min="4" max="4" width="36.140625" style="0" customWidth="1"/>
    <col min="5" max="5" width="37.00390625" style="0" customWidth="1"/>
    <col min="6" max="6" width="11.57421875" style="0" bestFit="1" customWidth="1"/>
    <col min="7" max="7" width="11.7109375" style="0" customWidth="1"/>
    <col min="8" max="8" width="19.28125" style="0" customWidth="1"/>
    <col min="9" max="9" width="14.7109375" style="3" customWidth="1"/>
    <col min="10" max="11" width="10.8515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5.421875" style="2" customWidth="1"/>
    <col min="18" max="20" width="17.28125" style="2" customWidth="1"/>
    <col min="21" max="22" width="12.421875" style="0" customWidth="1"/>
    <col min="23" max="23" width="17.421875" style="0" customWidth="1"/>
    <col min="24" max="24" width="18.140625" style="0" customWidth="1"/>
    <col min="25" max="25" width="15.7109375" style="0" customWidth="1"/>
    <col min="26" max="26" width="16.8515625" style="0" customWidth="1"/>
    <col min="27" max="27" width="11.421875" style="0" customWidth="1"/>
    <col min="28" max="29" width="9.140625" style="16" customWidth="1"/>
  </cols>
  <sheetData>
    <row r="1" spans="1:27" ht="142.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27" ht="21" customHeight="1">
      <c r="A2" s="143" t="s">
        <v>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ht="21" customHeight="1">
      <c r="A3" s="139" t="s">
        <v>72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7" ht="17.25" customHeight="1">
      <c r="A4" s="139" t="s">
        <v>148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</row>
    <row r="5" spans="1:27" ht="24" customHeight="1" thickBot="1">
      <c r="A5" s="142" t="s">
        <v>73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9" s="41" customFormat="1" ht="42" customHeight="1">
      <c r="A6" s="122" t="s">
        <v>48</v>
      </c>
      <c r="B6" s="140" t="s">
        <v>115</v>
      </c>
      <c r="C6" s="124" t="s">
        <v>137</v>
      </c>
      <c r="D6" s="128" t="s">
        <v>116</v>
      </c>
      <c r="E6" s="128" t="s">
        <v>49</v>
      </c>
      <c r="F6" s="115" t="s">
        <v>50</v>
      </c>
      <c r="G6" s="116"/>
      <c r="H6" s="124" t="s">
        <v>53</v>
      </c>
      <c r="I6" s="124" t="s">
        <v>54</v>
      </c>
      <c r="J6" s="124" t="s">
        <v>55</v>
      </c>
      <c r="K6" s="121" t="s">
        <v>129</v>
      </c>
      <c r="L6" s="121" t="s">
        <v>56</v>
      </c>
      <c r="M6" s="128" t="s">
        <v>61</v>
      </c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4" t="s">
        <v>66</v>
      </c>
      <c r="Y6" s="124"/>
      <c r="Z6" s="133" t="s">
        <v>67</v>
      </c>
      <c r="AA6" s="136" t="s">
        <v>68</v>
      </c>
      <c r="AB6" s="40"/>
      <c r="AC6" s="40"/>
    </row>
    <row r="7" spans="1:29" s="41" customFormat="1" ht="47.25" customHeight="1">
      <c r="A7" s="123"/>
      <c r="B7" s="141"/>
      <c r="C7" s="125" t="s">
        <v>1</v>
      </c>
      <c r="D7" s="125"/>
      <c r="E7" s="125" t="s">
        <v>0</v>
      </c>
      <c r="F7" s="117"/>
      <c r="G7" s="118"/>
      <c r="H7" s="127"/>
      <c r="I7" s="127"/>
      <c r="J7" s="127"/>
      <c r="K7" s="120"/>
      <c r="L7" s="120"/>
      <c r="M7" s="127" t="s">
        <v>57</v>
      </c>
      <c r="N7" s="127"/>
      <c r="O7" s="127" t="s">
        <v>60</v>
      </c>
      <c r="P7" s="127" t="s">
        <v>71</v>
      </c>
      <c r="Q7" s="127"/>
      <c r="R7" s="129" t="s">
        <v>136</v>
      </c>
      <c r="S7" s="129" t="s">
        <v>146</v>
      </c>
      <c r="T7" s="129" t="s">
        <v>123</v>
      </c>
      <c r="U7" s="127" t="s">
        <v>64</v>
      </c>
      <c r="V7" s="119" t="s">
        <v>133</v>
      </c>
      <c r="W7" s="127" t="s">
        <v>65</v>
      </c>
      <c r="X7" s="127" t="s">
        <v>70</v>
      </c>
      <c r="Y7" s="127" t="s">
        <v>69</v>
      </c>
      <c r="Z7" s="134"/>
      <c r="AA7" s="137"/>
      <c r="AB7" s="40"/>
      <c r="AC7" s="40"/>
    </row>
    <row r="8" spans="1:29" s="41" customFormat="1" ht="62.25" customHeight="1" thickBot="1">
      <c r="A8" s="123"/>
      <c r="B8" s="141"/>
      <c r="C8" s="126"/>
      <c r="D8" s="126"/>
      <c r="E8" s="126"/>
      <c r="F8" s="86" t="s">
        <v>51</v>
      </c>
      <c r="G8" s="86" t="s">
        <v>52</v>
      </c>
      <c r="H8" s="119"/>
      <c r="I8" s="119"/>
      <c r="J8" s="119"/>
      <c r="K8" s="120"/>
      <c r="L8" s="120"/>
      <c r="M8" s="87" t="s">
        <v>58</v>
      </c>
      <c r="N8" s="87" t="s">
        <v>59</v>
      </c>
      <c r="O8" s="119"/>
      <c r="P8" s="87" t="s">
        <v>62</v>
      </c>
      <c r="Q8" s="88" t="s">
        <v>63</v>
      </c>
      <c r="R8" s="130"/>
      <c r="S8" s="130"/>
      <c r="T8" s="130"/>
      <c r="U8" s="119"/>
      <c r="V8" s="120"/>
      <c r="W8" s="119"/>
      <c r="X8" s="119"/>
      <c r="Y8" s="119"/>
      <c r="Z8" s="135"/>
      <c r="AA8" s="138"/>
      <c r="AB8" s="40"/>
      <c r="AC8" s="40"/>
    </row>
    <row r="9" spans="1:29" s="59" customFormat="1" ht="27">
      <c r="A9" s="79">
        <f>A8+1</f>
        <v>1</v>
      </c>
      <c r="B9" s="81" t="s">
        <v>8</v>
      </c>
      <c r="C9" s="53" t="s">
        <v>36</v>
      </c>
      <c r="D9" s="53" t="s">
        <v>37</v>
      </c>
      <c r="E9" s="54" t="s">
        <v>47</v>
      </c>
      <c r="F9" s="84">
        <v>44885</v>
      </c>
      <c r="G9" s="84">
        <v>45066</v>
      </c>
      <c r="H9" s="54">
        <v>185000</v>
      </c>
      <c r="I9" s="55">
        <v>32269.54</v>
      </c>
      <c r="J9" s="55">
        <v>25</v>
      </c>
      <c r="K9" s="55"/>
      <c r="L9" s="55">
        <v>100</v>
      </c>
      <c r="M9" s="55">
        <f aca="true" t="shared" si="0" ref="M9:M28">+H9*2.87%</f>
        <v>5309.5</v>
      </c>
      <c r="N9" s="55">
        <f aca="true" t="shared" si="1" ref="N9:N28">+H9*7.1%</f>
        <v>13134.999999999998</v>
      </c>
      <c r="O9" s="55">
        <f>65050*1.1%</f>
        <v>715.5500000000001</v>
      </c>
      <c r="P9" s="55">
        <f>162625*3.04%</f>
        <v>4943.8</v>
      </c>
      <c r="Q9" s="55">
        <f>162625*7.09%</f>
        <v>11530.112500000001</v>
      </c>
      <c r="R9" s="54"/>
      <c r="S9" s="54"/>
      <c r="T9" s="54"/>
      <c r="U9" s="55">
        <v>0</v>
      </c>
      <c r="V9" s="55"/>
      <c r="W9" s="55">
        <f aca="true" t="shared" si="2" ref="W9:W28">SUM(M9:U9)</f>
        <v>35633.9625</v>
      </c>
      <c r="X9" s="55">
        <f aca="true" t="shared" si="3" ref="X9:X28">+M9+P9</f>
        <v>10253.3</v>
      </c>
      <c r="Y9" s="55">
        <f aca="true" t="shared" si="4" ref="Y9:Y28">+N9+O9+Q9</f>
        <v>25380.6625</v>
      </c>
      <c r="Z9" s="56">
        <f>+H9-X9-I9-J9-L9-U9-R9-S9-T9-K9-V9</f>
        <v>142352.16</v>
      </c>
      <c r="AA9" s="57">
        <v>121</v>
      </c>
      <c r="AB9" s="58"/>
      <c r="AC9" s="58"/>
    </row>
    <row r="10" spans="1:29" s="51" customFormat="1" ht="27">
      <c r="A10" s="80">
        <f>A9+1</f>
        <v>2</v>
      </c>
      <c r="B10" s="82" t="s">
        <v>121</v>
      </c>
      <c r="C10" s="34" t="s">
        <v>36</v>
      </c>
      <c r="D10" s="34" t="s">
        <v>42</v>
      </c>
      <c r="E10" s="35" t="s">
        <v>47</v>
      </c>
      <c r="F10" s="85">
        <v>44960</v>
      </c>
      <c r="G10" s="85">
        <v>45141</v>
      </c>
      <c r="H10" s="35">
        <v>40000</v>
      </c>
      <c r="I10" s="47">
        <v>442.65</v>
      </c>
      <c r="J10" s="47">
        <v>25</v>
      </c>
      <c r="K10" s="47"/>
      <c r="L10" s="47">
        <v>100</v>
      </c>
      <c r="M10" s="47">
        <f t="shared" si="0"/>
        <v>1148</v>
      </c>
      <c r="N10" s="47">
        <f t="shared" si="1"/>
        <v>2839.9999999999995</v>
      </c>
      <c r="O10" s="47">
        <f>+H10*1.1%</f>
        <v>440.00000000000006</v>
      </c>
      <c r="P10" s="47">
        <f aca="true" t="shared" si="5" ref="P10:P28">+H10*3.04%</f>
        <v>1216</v>
      </c>
      <c r="Q10" s="47">
        <f aca="true" t="shared" si="6" ref="Q10:Q28">+H10*7.09%</f>
        <v>2836</v>
      </c>
      <c r="R10" s="35"/>
      <c r="S10" s="35"/>
      <c r="T10" s="35">
        <v>500</v>
      </c>
      <c r="U10" s="47"/>
      <c r="V10" s="47">
        <v>1834</v>
      </c>
      <c r="W10" s="47">
        <f t="shared" si="2"/>
        <v>8980</v>
      </c>
      <c r="X10" s="47">
        <f t="shared" si="3"/>
        <v>2364</v>
      </c>
      <c r="Y10" s="47">
        <f t="shared" si="4"/>
        <v>6116</v>
      </c>
      <c r="Z10" s="48">
        <f aca="true" t="shared" si="7" ref="Z10:Z28">+H10-X10-I10-J10-L10-U10-R10-S10-T10-K10-V10</f>
        <v>34734.35</v>
      </c>
      <c r="AA10" s="49">
        <v>121</v>
      </c>
      <c r="AB10" s="50"/>
      <c r="AC10" s="50"/>
    </row>
    <row r="11" spans="1:29" s="51" customFormat="1" ht="27">
      <c r="A11" s="80">
        <f>A10+1</f>
        <v>3</v>
      </c>
      <c r="B11" s="82" t="s">
        <v>17</v>
      </c>
      <c r="C11" s="34" t="s">
        <v>36</v>
      </c>
      <c r="D11" s="34" t="s">
        <v>42</v>
      </c>
      <c r="E11" s="35" t="s">
        <v>47</v>
      </c>
      <c r="F11" s="85">
        <v>44960</v>
      </c>
      <c r="G11" s="85">
        <v>45141</v>
      </c>
      <c r="H11" s="35">
        <v>40000</v>
      </c>
      <c r="I11" s="47">
        <v>442.65</v>
      </c>
      <c r="J11" s="47">
        <v>25</v>
      </c>
      <c r="K11" s="47"/>
      <c r="L11" s="47">
        <v>100</v>
      </c>
      <c r="M11" s="47">
        <f t="shared" si="0"/>
        <v>1148</v>
      </c>
      <c r="N11" s="47">
        <f t="shared" si="1"/>
        <v>2839.9999999999995</v>
      </c>
      <c r="O11" s="47">
        <f>+H11*1.1%</f>
        <v>440.00000000000006</v>
      </c>
      <c r="P11" s="47">
        <f t="shared" si="5"/>
        <v>1216</v>
      </c>
      <c r="Q11" s="47">
        <f t="shared" si="6"/>
        <v>2836</v>
      </c>
      <c r="R11" s="35">
        <v>2399.29</v>
      </c>
      <c r="S11" s="35"/>
      <c r="T11" s="35">
        <v>500</v>
      </c>
      <c r="U11" s="47"/>
      <c r="V11" s="47"/>
      <c r="W11" s="47">
        <f t="shared" si="2"/>
        <v>11379.29</v>
      </c>
      <c r="X11" s="47">
        <f t="shared" si="3"/>
        <v>2364</v>
      </c>
      <c r="Y11" s="47">
        <f t="shared" si="4"/>
        <v>6116</v>
      </c>
      <c r="Z11" s="48">
        <f t="shared" si="7"/>
        <v>34169.06</v>
      </c>
      <c r="AA11" s="49">
        <v>121</v>
      </c>
      <c r="AB11" s="50"/>
      <c r="AC11" s="50"/>
    </row>
    <row r="12" spans="1:29" s="51" customFormat="1" ht="27">
      <c r="A12" s="80">
        <f aca="true" t="shared" si="8" ref="A12:A28">A11+1</f>
        <v>4</v>
      </c>
      <c r="B12" s="82" t="s">
        <v>19</v>
      </c>
      <c r="C12" s="34" t="s">
        <v>25</v>
      </c>
      <c r="D12" s="34" t="s">
        <v>26</v>
      </c>
      <c r="E12" s="35" t="s">
        <v>47</v>
      </c>
      <c r="F12" s="85">
        <v>44897</v>
      </c>
      <c r="G12" s="85">
        <v>45079</v>
      </c>
      <c r="H12" s="35">
        <v>80000</v>
      </c>
      <c r="I12" s="47">
        <v>7400.87</v>
      </c>
      <c r="J12" s="47">
        <v>25</v>
      </c>
      <c r="K12" s="47"/>
      <c r="L12" s="47">
        <v>100</v>
      </c>
      <c r="M12" s="47">
        <f t="shared" si="0"/>
        <v>2296</v>
      </c>
      <c r="N12" s="47">
        <f t="shared" si="1"/>
        <v>5679.999999999999</v>
      </c>
      <c r="O12" s="47">
        <f>65050*1.1%</f>
        <v>715.5500000000001</v>
      </c>
      <c r="P12" s="47">
        <f t="shared" si="5"/>
        <v>2432</v>
      </c>
      <c r="Q12" s="47">
        <f t="shared" si="6"/>
        <v>5672</v>
      </c>
      <c r="R12" s="35"/>
      <c r="S12" s="35">
        <v>4100</v>
      </c>
      <c r="T12" s="35">
        <v>500</v>
      </c>
      <c r="U12" s="47"/>
      <c r="V12" s="47"/>
      <c r="W12" s="47">
        <f t="shared" si="2"/>
        <v>21395.55</v>
      </c>
      <c r="X12" s="47">
        <f t="shared" si="3"/>
        <v>4728</v>
      </c>
      <c r="Y12" s="47">
        <f t="shared" si="4"/>
        <v>12067.55</v>
      </c>
      <c r="Z12" s="48">
        <f t="shared" si="7"/>
        <v>63146.130000000005</v>
      </c>
      <c r="AA12" s="52">
        <v>121</v>
      </c>
      <c r="AB12" s="50"/>
      <c r="AC12" s="50"/>
    </row>
    <row r="13" spans="1:29" s="51" customFormat="1" ht="16.5">
      <c r="A13" s="80">
        <f t="shared" si="8"/>
        <v>5</v>
      </c>
      <c r="B13" s="82" t="s">
        <v>20</v>
      </c>
      <c r="C13" s="34" t="s">
        <v>25</v>
      </c>
      <c r="D13" s="34" t="s">
        <v>147</v>
      </c>
      <c r="E13" s="35" t="s">
        <v>47</v>
      </c>
      <c r="F13" s="85">
        <v>44925</v>
      </c>
      <c r="G13" s="85">
        <v>45107</v>
      </c>
      <c r="H13" s="35">
        <v>50000</v>
      </c>
      <c r="I13" s="47">
        <v>1854</v>
      </c>
      <c r="J13" s="47">
        <v>25</v>
      </c>
      <c r="K13" s="47">
        <v>100</v>
      </c>
      <c r="L13" s="47">
        <v>100</v>
      </c>
      <c r="M13" s="47">
        <f t="shared" si="0"/>
        <v>1435</v>
      </c>
      <c r="N13" s="47">
        <f t="shared" si="1"/>
        <v>3549.9999999999995</v>
      </c>
      <c r="O13" s="47">
        <f>H13*1.1%</f>
        <v>550</v>
      </c>
      <c r="P13" s="47">
        <f t="shared" si="5"/>
        <v>1520</v>
      </c>
      <c r="Q13" s="47">
        <f t="shared" si="6"/>
        <v>3545.0000000000005</v>
      </c>
      <c r="R13" s="35"/>
      <c r="S13" s="35"/>
      <c r="T13" s="35">
        <v>1000</v>
      </c>
      <c r="U13" s="47"/>
      <c r="V13" s="47"/>
      <c r="W13" s="47">
        <f t="shared" si="2"/>
        <v>11600</v>
      </c>
      <c r="X13" s="47">
        <f t="shared" si="3"/>
        <v>2955</v>
      </c>
      <c r="Y13" s="47">
        <f t="shared" si="4"/>
        <v>7645</v>
      </c>
      <c r="Z13" s="48">
        <f t="shared" si="7"/>
        <v>43966</v>
      </c>
      <c r="AA13" s="52">
        <v>121</v>
      </c>
      <c r="AB13" s="50"/>
      <c r="AC13" s="50"/>
    </row>
    <row r="14" spans="1:29" s="51" customFormat="1" ht="27">
      <c r="A14" s="80">
        <f t="shared" si="8"/>
        <v>6</v>
      </c>
      <c r="B14" s="82" t="s">
        <v>13</v>
      </c>
      <c r="C14" s="34" t="s">
        <v>25</v>
      </c>
      <c r="D14" s="34" t="s">
        <v>143</v>
      </c>
      <c r="E14" s="35" t="s">
        <v>47</v>
      </c>
      <c r="F14" s="85">
        <v>44935</v>
      </c>
      <c r="G14" s="85">
        <v>45086</v>
      </c>
      <c r="H14" s="35">
        <v>120000</v>
      </c>
      <c r="I14" s="47">
        <v>16809.87</v>
      </c>
      <c r="J14" s="47">
        <v>25</v>
      </c>
      <c r="K14" s="47"/>
      <c r="L14" s="47">
        <v>100</v>
      </c>
      <c r="M14" s="47">
        <f t="shared" si="0"/>
        <v>3444</v>
      </c>
      <c r="N14" s="47">
        <f t="shared" si="1"/>
        <v>8520</v>
      </c>
      <c r="O14" s="47">
        <f>65050*1.1%</f>
        <v>715.5500000000001</v>
      </c>
      <c r="P14" s="47">
        <f t="shared" si="5"/>
        <v>3648</v>
      </c>
      <c r="Q14" s="47">
        <f t="shared" si="6"/>
        <v>8508</v>
      </c>
      <c r="R14" s="35"/>
      <c r="S14" s="35"/>
      <c r="T14" s="35"/>
      <c r="U14" s="47"/>
      <c r="V14" s="47"/>
      <c r="W14" s="47">
        <f t="shared" si="2"/>
        <v>24835.55</v>
      </c>
      <c r="X14" s="47">
        <f t="shared" si="3"/>
        <v>7092</v>
      </c>
      <c r="Y14" s="47">
        <f t="shared" si="4"/>
        <v>17743.55</v>
      </c>
      <c r="Z14" s="48">
        <f t="shared" si="7"/>
        <v>95973.13</v>
      </c>
      <c r="AA14" s="49">
        <v>121</v>
      </c>
      <c r="AB14" s="50"/>
      <c r="AC14" s="50"/>
    </row>
    <row r="15" spans="1:29" s="51" customFormat="1" ht="27">
      <c r="A15" s="80">
        <f t="shared" si="8"/>
        <v>7</v>
      </c>
      <c r="B15" s="82" t="s">
        <v>11</v>
      </c>
      <c r="C15" s="34" t="s">
        <v>39</v>
      </c>
      <c r="D15" s="34" t="s">
        <v>40</v>
      </c>
      <c r="E15" s="35" t="s">
        <v>47</v>
      </c>
      <c r="F15" s="85">
        <v>44885</v>
      </c>
      <c r="G15" s="85">
        <v>45066</v>
      </c>
      <c r="H15" s="35">
        <v>95000</v>
      </c>
      <c r="I15" s="47">
        <v>10929.24</v>
      </c>
      <c r="J15" s="47">
        <v>25</v>
      </c>
      <c r="K15" s="47"/>
      <c r="L15" s="47">
        <v>100</v>
      </c>
      <c r="M15" s="47">
        <f t="shared" si="0"/>
        <v>2726.5</v>
      </c>
      <c r="N15" s="47">
        <f t="shared" si="1"/>
        <v>6744.999999999999</v>
      </c>
      <c r="O15" s="47">
        <f>65050*1.1%</f>
        <v>715.5500000000001</v>
      </c>
      <c r="P15" s="47">
        <f t="shared" si="5"/>
        <v>2888</v>
      </c>
      <c r="Q15" s="47">
        <f t="shared" si="6"/>
        <v>6735.5</v>
      </c>
      <c r="R15" s="35"/>
      <c r="S15" s="35"/>
      <c r="T15" s="35">
        <v>5000</v>
      </c>
      <c r="U15" s="47"/>
      <c r="V15" s="47"/>
      <c r="W15" s="47">
        <f t="shared" si="2"/>
        <v>24810.55</v>
      </c>
      <c r="X15" s="47">
        <f t="shared" si="3"/>
        <v>5614.5</v>
      </c>
      <c r="Y15" s="47">
        <f t="shared" si="4"/>
        <v>14196.05</v>
      </c>
      <c r="Z15" s="48">
        <f t="shared" si="7"/>
        <v>73331.26</v>
      </c>
      <c r="AA15" s="49">
        <v>121</v>
      </c>
      <c r="AB15" s="50"/>
      <c r="AC15" s="50"/>
    </row>
    <row r="16" spans="1:29" s="51" customFormat="1" ht="27">
      <c r="A16" s="80">
        <f t="shared" si="8"/>
        <v>8</v>
      </c>
      <c r="B16" s="82" t="s">
        <v>6</v>
      </c>
      <c r="C16" s="34" t="s">
        <v>33</v>
      </c>
      <c r="D16" s="34" t="s">
        <v>34</v>
      </c>
      <c r="E16" s="35" t="s">
        <v>47</v>
      </c>
      <c r="F16" s="85">
        <v>44885</v>
      </c>
      <c r="G16" s="85">
        <v>45066</v>
      </c>
      <c r="H16" s="35">
        <v>100000</v>
      </c>
      <c r="I16" s="47"/>
      <c r="J16" s="47">
        <v>25</v>
      </c>
      <c r="K16" s="47"/>
      <c r="L16" s="47">
        <v>100</v>
      </c>
      <c r="M16" s="47">
        <f t="shared" si="0"/>
        <v>2870</v>
      </c>
      <c r="N16" s="47">
        <f t="shared" si="1"/>
        <v>7099.999999999999</v>
      </c>
      <c r="O16" s="47">
        <f>65050*1.1%</f>
        <v>715.5500000000001</v>
      </c>
      <c r="P16" s="47">
        <f t="shared" si="5"/>
        <v>3040</v>
      </c>
      <c r="Q16" s="47">
        <f t="shared" si="6"/>
        <v>7090.000000000001</v>
      </c>
      <c r="R16" s="35"/>
      <c r="S16" s="35"/>
      <c r="T16" s="35">
        <v>5000</v>
      </c>
      <c r="U16" s="47">
        <v>0</v>
      </c>
      <c r="V16" s="47"/>
      <c r="W16" s="47">
        <f t="shared" si="2"/>
        <v>25815.55</v>
      </c>
      <c r="X16" s="47">
        <f t="shared" si="3"/>
        <v>5910</v>
      </c>
      <c r="Y16" s="47">
        <f t="shared" si="4"/>
        <v>14905.55</v>
      </c>
      <c r="Z16" s="48">
        <f t="shared" si="7"/>
        <v>88965</v>
      </c>
      <c r="AA16" s="49">
        <v>121</v>
      </c>
      <c r="AB16" s="50"/>
      <c r="AC16" s="50"/>
    </row>
    <row r="17" spans="1:29" s="51" customFormat="1" ht="41.25">
      <c r="A17" s="80">
        <f t="shared" si="8"/>
        <v>9</v>
      </c>
      <c r="B17" s="82" t="s">
        <v>4</v>
      </c>
      <c r="C17" s="34" t="s">
        <v>23</v>
      </c>
      <c r="D17" s="34" t="s">
        <v>24</v>
      </c>
      <c r="E17" s="35" t="s">
        <v>47</v>
      </c>
      <c r="F17" s="85">
        <v>44925</v>
      </c>
      <c r="G17" s="85">
        <v>45107</v>
      </c>
      <c r="H17" s="35">
        <v>110000</v>
      </c>
      <c r="I17" s="47">
        <v>14457.62</v>
      </c>
      <c r="J17" s="47">
        <v>25</v>
      </c>
      <c r="K17" s="47"/>
      <c r="L17" s="47">
        <v>100</v>
      </c>
      <c r="M17" s="47">
        <f t="shared" si="0"/>
        <v>3157</v>
      </c>
      <c r="N17" s="47">
        <f t="shared" si="1"/>
        <v>7809.999999999999</v>
      </c>
      <c r="O17" s="47">
        <f>65050*1.1%</f>
        <v>715.5500000000001</v>
      </c>
      <c r="P17" s="47">
        <f t="shared" si="5"/>
        <v>3344</v>
      </c>
      <c r="Q17" s="47">
        <f t="shared" si="6"/>
        <v>7799.000000000001</v>
      </c>
      <c r="R17" s="35"/>
      <c r="S17" s="35"/>
      <c r="T17" s="35"/>
      <c r="U17" s="47">
        <v>0</v>
      </c>
      <c r="V17" s="47"/>
      <c r="W17" s="47">
        <f t="shared" si="2"/>
        <v>22825.55</v>
      </c>
      <c r="X17" s="47">
        <f t="shared" si="3"/>
        <v>6501</v>
      </c>
      <c r="Y17" s="47">
        <f t="shared" si="4"/>
        <v>16324.55</v>
      </c>
      <c r="Z17" s="48">
        <f t="shared" si="7"/>
        <v>88916.38</v>
      </c>
      <c r="AA17" s="49">
        <v>121</v>
      </c>
      <c r="AB17" s="50"/>
      <c r="AC17" s="50"/>
    </row>
    <row r="18" spans="1:29" s="51" customFormat="1" ht="27">
      <c r="A18" s="80">
        <f t="shared" si="8"/>
        <v>10</v>
      </c>
      <c r="B18" s="82" t="s">
        <v>16</v>
      </c>
      <c r="C18" s="34" t="s">
        <v>43</v>
      </c>
      <c r="D18" s="34" t="s">
        <v>44</v>
      </c>
      <c r="E18" s="35" t="s">
        <v>47</v>
      </c>
      <c r="F18" s="85">
        <v>44960</v>
      </c>
      <c r="G18" s="85">
        <v>45141</v>
      </c>
      <c r="H18" s="35">
        <v>52000</v>
      </c>
      <c r="I18" s="47">
        <v>2136.27</v>
      </c>
      <c r="J18" s="47">
        <v>25</v>
      </c>
      <c r="K18" s="47"/>
      <c r="L18" s="47">
        <v>100</v>
      </c>
      <c r="M18" s="47">
        <f t="shared" si="0"/>
        <v>1492.4</v>
      </c>
      <c r="N18" s="47">
        <f t="shared" si="1"/>
        <v>3691.9999999999995</v>
      </c>
      <c r="O18" s="47">
        <f>+H18*1.1%</f>
        <v>572.0000000000001</v>
      </c>
      <c r="P18" s="47">
        <f t="shared" si="5"/>
        <v>1580.8</v>
      </c>
      <c r="Q18" s="47">
        <f t="shared" si="6"/>
        <v>3686.8</v>
      </c>
      <c r="R18" s="35"/>
      <c r="S18" s="35"/>
      <c r="T18" s="35"/>
      <c r="U18" s="47"/>
      <c r="V18" s="47"/>
      <c r="W18" s="47">
        <f t="shared" si="2"/>
        <v>11024</v>
      </c>
      <c r="X18" s="47">
        <f t="shared" si="3"/>
        <v>3073.2</v>
      </c>
      <c r="Y18" s="47">
        <f t="shared" si="4"/>
        <v>7950.8</v>
      </c>
      <c r="Z18" s="48">
        <f t="shared" si="7"/>
        <v>46665.530000000006</v>
      </c>
      <c r="AA18" s="49">
        <v>121</v>
      </c>
      <c r="AB18" s="50"/>
      <c r="AC18" s="50"/>
    </row>
    <row r="19" spans="1:29" s="51" customFormat="1" ht="33" customHeight="1">
      <c r="A19" s="80">
        <f t="shared" si="8"/>
        <v>11</v>
      </c>
      <c r="B19" s="82" t="s">
        <v>138</v>
      </c>
      <c r="C19" s="34" t="s">
        <v>139</v>
      </c>
      <c r="D19" s="34" t="s">
        <v>140</v>
      </c>
      <c r="E19" s="35" t="s">
        <v>47</v>
      </c>
      <c r="F19" s="85">
        <v>44896</v>
      </c>
      <c r="G19" s="85">
        <v>45078</v>
      </c>
      <c r="H19" s="35">
        <v>85000</v>
      </c>
      <c r="I19" s="47">
        <v>8576.99</v>
      </c>
      <c r="J19" s="47">
        <v>25</v>
      </c>
      <c r="K19" s="47"/>
      <c r="L19" s="47"/>
      <c r="M19" s="47">
        <f>+H19*2.87%</f>
        <v>2439.5</v>
      </c>
      <c r="N19" s="47">
        <f>+H19*7.1%</f>
        <v>6034.999999999999</v>
      </c>
      <c r="O19" s="47">
        <f>65050*1.1%</f>
        <v>715.5500000000001</v>
      </c>
      <c r="P19" s="47">
        <f>+H19*3.04%</f>
        <v>2584</v>
      </c>
      <c r="Q19" s="47">
        <f>+H19*7.09%</f>
        <v>6026.5</v>
      </c>
      <c r="R19" s="35"/>
      <c r="S19" s="35"/>
      <c r="T19" s="35"/>
      <c r="U19" s="47"/>
      <c r="V19" s="47"/>
      <c r="W19" s="47">
        <f>SUM(M19:U19)</f>
        <v>17800.55</v>
      </c>
      <c r="X19" s="47">
        <f>+M19+P19</f>
        <v>5023.5</v>
      </c>
      <c r="Y19" s="47">
        <f>+N19+O19+Q19</f>
        <v>12777.05</v>
      </c>
      <c r="Z19" s="48">
        <f t="shared" si="7"/>
        <v>71374.51</v>
      </c>
      <c r="AA19" s="52">
        <v>121</v>
      </c>
      <c r="AB19" s="50"/>
      <c r="AC19" s="50"/>
    </row>
    <row r="20" spans="1:29" s="51" customFormat="1" ht="27">
      <c r="A20" s="80">
        <f>A19+1</f>
        <v>12</v>
      </c>
      <c r="B20" s="82" t="s">
        <v>128</v>
      </c>
      <c r="C20" s="34" t="s">
        <v>27</v>
      </c>
      <c r="D20" s="34" t="s">
        <v>28</v>
      </c>
      <c r="E20" s="35" t="s">
        <v>47</v>
      </c>
      <c r="F20" s="85">
        <v>44925</v>
      </c>
      <c r="G20" s="85">
        <v>45107</v>
      </c>
      <c r="H20" s="35">
        <v>50000</v>
      </c>
      <c r="I20" s="47"/>
      <c r="J20" s="47">
        <v>25</v>
      </c>
      <c r="K20" s="47"/>
      <c r="L20" s="47"/>
      <c r="M20" s="47">
        <f t="shared" si="0"/>
        <v>1435</v>
      </c>
      <c r="N20" s="47">
        <f t="shared" si="1"/>
        <v>3549.9999999999995</v>
      </c>
      <c r="O20" s="47">
        <f>H20*1.1%</f>
        <v>550</v>
      </c>
      <c r="P20" s="47">
        <f t="shared" si="5"/>
        <v>1520</v>
      </c>
      <c r="Q20" s="47">
        <f t="shared" si="6"/>
        <v>3545.0000000000005</v>
      </c>
      <c r="R20" s="35"/>
      <c r="S20" s="35"/>
      <c r="T20" s="35"/>
      <c r="U20" s="47">
        <v>0</v>
      </c>
      <c r="V20" s="47"/>
      <c r="W20" s="47">
        <f t="shared" si="2"/>
        <v>10600</v>
      </c>
      <c r="X20" s="47">
        <f t="shared" si="3"/>
        <v>2955</v>
      </c>
      <c r="Y20" s="47">
        <f t="shared" si="4"/>
        <v>7645</v>
      </c>
      <c r="Z20" s="48">
        <f t="shared" si="7"/>
        <v>47020</v>
      </c>
      <c r="AA20" s="52">
        <v>121</v>
      </c>
      <c r="AB20" s="50"/>
      <c r="AC20" s="50"/>
    </row>
    <row r="21" spans="1:29" s="51" customFormat="1" ht="16.5">
      <c r="A21" s="80">
        <f t="shared" si="8"/>
        <v>13</v>
      </c>
      <c r="B21" s="82" t="s">
        <v>7</v>
      </c>
      <c r="C21" s="34" t="s">
        <v>27</v>
      </c>
      <c r="D21" s="34" t="s">
        <v>35</v>
      </c>
      <c r="E21" s="35" t="s">
        <v>47</v>
      </c>
      <c r="F21" s="85">
        <v>44885</v>
      </c>
      <c r="G21" s="85">
        <v>45066</v>
      </c>
      <c r="H21" s="35">
        <v>46000</v>
      </c>
      <c r="I21" s="47">
        <v>1289.46</v>
      </c>
      <c r="J21" s="47">
        <v>25</v>
      </c>
      <c r="K21" s="47"/>
      <c r="L21" s="47">
        <v>100</v>
      </c>
      <c r="M21" s="47">
        <f t="shared" si="0"/>
        <v>1320.2</v>
      </c>
      <c r="N21" s="47">
        <f t="shared" si="1"/>
        <v>3265.9999999999995</v>
      </c>
      <c r="O21" s="47">
        <f>+H21*1.1%</f>
        <v>506.00000000000006</v>
      </c>
      <c r="P21" s="47">
        <f t="shared" si="5"/>
        <v>1398.4</v>
      </c>
      <c r="Q21" s="47">
        <f t="shared" si="6"/>
        <v>3261.4</v>
      </c>
      <c r="R21" s="35"/>
      <c r="S21" s="35"/>
      <c r="T21" s="35">
        <v>500</v>
      </c>
      <c r="U21" s="47">
        <v>0</v>
      </c>
      <c r="V21" s="47">
        <v>1834</v>
      </c>
      <c r="W21" s="47">
        <f t="shared" si="2"/>
        <v>10252</v>
      </c>
      <c r="X21" s="47">
        <f t="shared" si="3"/>
        <v>2718.6000000000004</v>
      </c>
      <c r="Y21" s="47">
        <f t="shared" si="4"/>
        <v>7033.4</v>
      </c>
      <c r="Z21" s="48">
        <f t="shared" si="7"/>
        <v>39532.94</v>
      </c>
      <c r="AA21" s="49">
        <v>121</v>
      </c>
      <c r="AB21" s="50"/>
      <c r="AC21" s="50"/>
    </row>
    <row r="22" spans="1:29" s="51" customFormat="1" ht="24.75" customHeight="1">
      <c r="A22" s="80">
        <f t="shared" si="8"/>
        <v>14</v>
      </c>
      <c r="B22" s="82" t="s">
        <v>14</v>
      </c>
      <c r="C22" s="34" t="s">
        <v>27</v>
      </c>
      <c r="D22" s="34" t="s">
        <v>15</v>
      </c>
      <c r="E22" s="35" t="s">
        <v>47</v>
      </c>
      <c r="F22" s="85">
        <v>44960</v>
      </c>
      <c r="G22" s="85">
        <v>45141</v>
      </c>
      <c r="H22" s="35">
        <v>60000</v>
      </c>
      <c r="I22" s="47">
        <v>3171.19</v>
      </c>
      <c r="J22" s="47">
        <v>25</v>
      </c>
      <c r="K22" s="47"/>
      <c r="L22" s="47">
        <v>100</v>
      </c>
      <c r="M22" s="47">
        <f t="shared" si="0"/>
        <v>1722</v>
      </c>
      <c r="N22" s="47">
        <f t="shared" si="1"/>
        <v>4260</v>
      </c>
      <c r="O22" s="47">
        <f>H22*1.1%</f>
        <v>660.0000000000001</v>
      </c>
      <c r="P22" s="47">
        <f t="shared" si="5"/>
        <v>1824</v>
      </c>
      <c r="Q22" s="47">
        <f t="shared" si="6"/>
        <v>4254</v>
      </c>
      <c r="R22" s="35"/>
      <c r="S22" s="35"/>
      <c r="T22" s="35">
        <v>500</v>
      </c>
      <c r="U22" s="47">
        <v>1577.45</v>
      </c>
      <c r="V22" s="47"/>
      <c r="W22" s="47">
        <f t="shared" si="2"/>
        <v>14797.45</v>
      </c>
      <c r="X22" s="47">
        <f t="shared" si="3"/>
        <v>3546</v>
      </c>
      <c r="Y22" s="47">
        <f t="shared" si="4"/>
        <v>9174</v>
      </c>
      <c r="Z22" s="48">
        <f t="shared" si="7"/>
        <v>51080.36</v>
      </c>
      <c r="AA22" s="49">
        <v>121</v>
      </c>
      <c r="AB22" s="50"/>
      <c r="AC22" s="50"/>
    </row>
    <row r="23" spans="1:29" s="51" customFormat="1" ht="16.5">
      <c r="A23" s="80">
        <f t="shared" si="8"/>
        <v>15</v>
      </c>
      <c r="B23" s="82" t="s">
        <v>21</v>
      </c>
      <c r="C23" s="34" t="s">
        <v>27</v>
      </c>
      <c r="D23" s="34" t="s">
        <v>46</v>
      </c>
      <c r="E23" s="35" t="s">
        <v>47</v>
      </c>
      <c r="F23" s="85">
        <v>44834</v>
      </c>
      <c r="G23" s="85">
        <v>45015</v>
      </c>
      <c r="H23" s="35">
        <v>35000</v>
      </c>
      <c r="I23" s="47"/>
      <c r="J23" s="47">
        <v>25</v>
      </c>
      <c r="K23" s="47"/>
      <c r="L23" s="47">
        <v>100</v>
      </c>
      <c r="M23" s="47">
        <f t="shared" si="0"/>
        <v>1004.5</v>
      </c>
      <c r="N23" s="47">
        <f t="shared" si="1"/>
        <v>2485</v>
      </c>
      <c r="O23" s="47">
        <f>H23*1.1%</f>
        <v>385.00000000000006</v>
      </c>
      <c r="P23" s="47">
        <f t="shared" si="5"/>
        <v>1064</v>
      </c>
      <c r="Q23" s="47">
        <f t="shared" si="6"/>
        <v>2481.5</v>
      </c>
      <c r="R23" s="35"/>
      <c r="S23" s="35"/>
      <c r="T23" s="35">
        <v>1000</v>
      </c>
      <c r="U23" s="47"/>
      <c r="V23" s="47">
        <v>1834</v>
      </c>
      <c r="W23" s="47">
        <f t="shared" si="2"/>
        <v>8420</v>
      </c>
      <c r="X23" s="47">
        <f t="shared" si="3"/>
        <v>2068.5</v>
      </c>
      <c r="Y23" s="47">
        <f t="shared" si="4"/>
        <v>5351.5</v>
      </c>
      <c r="Z23" s="48">
        <f t="shared" si="7"/>
        <v>29972.5</v>
      </c>
      <c r="AA23" s="49">
        <v>121</v>
      </c>
      <c r="AB23" s="50"/>
      <c r="AC23" s="50"/>
    </row>
    <row r="24" spans="1:29" s="51" customFormat="1" ht="16.5">
      <c r="A24" s="80">
        <f t="shared" si="8"/>
        <v>16</v>
      </c>
      <c r="B24" s="82" t="s">
        <v>9</v>
      </c>
      <c r="C24" s="34" t="s">
        <v>31</v>
      </c>
      <c r="D24" s="34" t="s">
        <v>32</v>
      </c>
      <c r="E24" s="35" t="s">
        <v>47</v>
      </c>
      <c r="F24" s="85">
        <v>44886</v>
      </c>
      <c r="G24" s="85">
        <v>45067</v>
      </c>
      <c r="H24" s="35">
        <v>63137.21</v>
      </c>
      <c r="I24" s="47">
        <v>4077.04</v>
      </c>
      <c r="J24" s="47">
        <v>25</v>
      </c>
      <c r="K24" s="47"/>
      <c r="L24" s="47">
        <v>100</v>
      </c>
      <c r="M24" s="47">
        <f t="shared" si="0"/>
        <v>1812.0379269999999</v>
      </c>
      <c r="N24" s="47">
        <f t="shared" si="1"/>
        <v>4482.74191</v>
      </c>
      <c r="O24" s="47">
        <f>H24*1.1%</f>
        <v>694.50931</v>
      </c>
      <c r="P24" s="47">
        <f t="shared" si="5"/>
        <v>1919.3711839999999</v>
      </c>
      <c r="Q24" s="47">
        <f t="shared" si="6"/>
        <v>4476.428189</v>
      </c>
      <c r="R24" s="35"/>
      <c r="S24" s="35"/>
      <c r="T24" s="35"/>
      <c r="U24" s="47"/>
      <c r="V24" s="47"/>
      <c r="W24" s="47">
        <f t="shared" si="2"/>
        <v>13385.088520000001</v>
      </c>
      <c r="X24" s="47">
        <f t="shared" si="3"/>
        <v>3731.409111</v>
      </c>
      <c r="Y24" s="47">
        <f t="shared" si="4"/>
        <v>9653.679409</v>
      </c>
      <c r="Z24" s="48">
        <f t="shared" si="7"/>
        <v>55203.760889</v>
      </c>
      <c r="AA24" s="49">
        <v>121</v>
      </c>
      <c r="AB24" s="50"/>
      <c r="AC24" s="50"/>
    </row>
    <row r="25" spans="1:29" s="51" customFormat="1" ht="25.5" customHeight="1">
      <c r="A25" s="80">
        <f t="shared" si="8"/>
        <v>17</v>
      </c>
      <c r="B25" s="82" t="s">
        <v>141</v>
      </c>
      <c r="C25" s="34" t="s">
        <v>31</v>
      </c>
      <c r="D25" s="34" t="s">
        <v>142</v>
      </c>
      <c r="E25" s="35" t="s">
        <v>47</v>
      </c>
      <c r="F25" s="85">
        <v>44896</v>
      </c>
      <c r="G25" s="85">
        <v>45078</v>
      </c>
      <c r="H25" s="35">
        <v>41617.79</v>
      </c>
      <c r="I25" s="47">
        <v>670.98</v>
      </c>
      <c r="J25" s="47">
        <v>25</v>
      </c>
      <c r="K25" s="47"/>
      <c r="L25" s="47">
        <v>100</v>
      </c>
      <c r="M25" s="47">
        <f>+H25*2.87%</f>
        <v>1194.430573</v>
      </c>
      <c r="N25" s="47">
        <f>+H25*7.1%</f>
        <v>2954.86309</v>
      </c>
      <c r="O25" s="47">
        <f>H25*1.1%</f>
        <v>457.79569000000004</v>
      </c>
      <c r="P25" s="47">
        <f>+H25*3.04%</f>
        <v>1265.180816</v>
      </c>
      <c r="Q25" s="47">
        <f>+H25*7.09%</f>
        <v>2950.7013110000003</v>
      </c>
      <c r="R25" s="35"/>
      <c r="S25" s="35"/>
      <c r="T25" s="35"/>
      <c r="U25" s="47"/>
      <c r="V25" s="47"/>
      <c r="W25" s="47">
        <f>SUM(M25:U25)</f>
        <v>8822.97148</v>
      </c>
      <c r="X25" s="47">
        <f>+M25+P25</f>
        <v>2459.611389</v>
      </c>
      <c r="Y25" s="47">
        <f>+N25+O25+Q25</f>
        <v>6363.3600910000005</v>
      </c>
      <c r="Z25" s="48">
        <f t="shared" si="7"/>
        <v>38362.198611</v>
      </c>
      <c r="AA25" s="49">
        <v>121</v>
      </c>
      <c r="AB25" s="50"/>
      <c r="AC25" s="50"/>
    </row>
    <row r="26" spans="1:29" s="51" customFormat="1" ht="27">
      <c r="A26" s="80">
        <f>A25+1</f>
        <v>18</v>
      </c>
      <c r="B26" s="82" t="s">
        <v>12</v>
      </c>
      <c r="C26" s="34" t="s">
        <v>31</v>
      </c>
      <c r="D26" s="34" t="s">
        <v>41</v>
      </c>
      <c r="E26" s="35" t="s">
        <v>47</v>
      </c>
      <c r="F26" s="85">
        <v>44885</v>
      </c>
      <c r="G26" s="85">
        <v>45066</v>
      </c>
      <c r="H26" s="35">
        <v>79500</v>
      </c>
      <c r="I26" s="47">
        <v>7283.26</v>
      </c>
      <c r="J26" s="47">
        <v>25</v>
      </c>
      <c r="K26" s="47"/>
      <c r="L26" s="47">
        <v>100</v>
      </c>
      <c r="M26" s="47">
        <f t="shared" si="0"/>
        <v>2281.65</v>
      </c>
      <c r="N26" s="47">
        <f t="shared" si="1"/>
        <v>5644.499999999999</v>
      </c>
      <c r="O26" s="47">
        <f>65050*1.1%</f>
        <v>715.5500000000001</v>
      </c>
      <c r="P26" s="47">
        <f t="shared" si="5"/>
        <v>2416.8</v>
      </c>
      <c r="Q26" s="47">
        <f t="shared" si="6"/>
        <v>5636.55</v>
      </c>
      <c r="R26" s="35"/>
      <c r="S26" s="35"/>
      <c r="T26" s="35"/>
      <c r="U26" s="47"/>
      <c r="V26" s="47"/>
      <c r="W26" s="47">
        <f t="shared" si="2"/>
        <v>16695.05</v>
      </c>
      <c r="X26" s="47">
        <f t="shared" si="3"/>
        <v>4698.450000000001</v>
      </c>
      <c r="Y26" s="47">
        <f t="shared" si="4"/>
        <v>11996.599999999999</v>
      </c>
      <c r="Z26" s="48">
        <f t="shared" si="7"/>
        <v>67393.29000000001</v>
      </c>
      <c r="AA26" s="49">
        <v>121</v>
      </c>
      <c r="AB26" s="50"/>
      <c r="AC26" s="50"/>
    </row>
    <row r="27" spans="1:29" s="51" customFormat="1" ht="27">
      <c r="A27" s="80">
        <f t="shared" si="8"/>
        <v>19</v>
      </c>
      <c r="B27" s="82" t="s">
        <v>22</v>
      </c>
      <c r="C27" s="34" t="s">
        <v>31</v>
      </c>
      <c r="D27" s="34" t="s">
        <v>32</v>
      </c>
      <c r="E27" s="35" t="s">
        <v>47</v>
      </c>
      <c r="F27" s="85">
        <v>44864</v>
      </c>
      <c r="G27" s="85">
        <v>45046</v>
      </c>
      <c r="H27" s="35">
        <v>44155</v>
      </c>
      <c r="I27" s="47">
        <v>1029.07</v>
      </c>
      <c r="J27" s="47">
        <v>25</v>
      </c>
      <c r="K27" s="47"/>
      <c r="L27" s="47">
        <v>100</v>
      </c>
      <c r="M27" s="47">
        <f t="shared" si="0"/>
        <v>1267.2485</v>
      </c>
      <c r="N27" s="47">
        <f t="shared" si="1"/>
        <v>3135.0049999999997</v>
      </c>
      <c r="O27" s="47">
        <f>H27*1.1%</f>
        <v>485.70500000000004</v>
      </c>
      <c r="P27" s="47">
        <f t="shared" si="5"/>
        <v>1342.312</v>
      </c>
      <c r="Q27" s="47">
        <f t="shared" si="6"/>
        <v>3130.5895</v>
      </c>
      <c r="R27" s="35"/>
      <c r="S27" s="35"/>
      <c r="T27" s="35">
        <v>500</v>
      </c>
      <c r="U27" s="47"/>
      <c r="V27" s="47"/>
      <c r="W27" s="47">
        <f t="shared" si="2"/>
        <v>9860.86</v>
      </c>
      <c r="X27" s="47">
        <f t="shared" si="3"/>
        <v>2609.5604999999996</v>
      </c>
      <c r="Y27" s="47">
        <f t="shared" si="4"/>
        <v>6751.299499999999</v>
      </c>
      <c r="Z27" s="48">
        <f t="shared" si="7"/>
        <v>39891.3695</v>
      </c>
      <c r="AA27" s="49">
        <v>121</v>
      </c>
      <c r="AB27" s="50"/>
      <c r="AC27" s="50"/>
    </row>
    <row r="28" spans="1:29" s="51" customFormat="1" ht="27">
      <c r="A28" s="80">
        <f t="shared" si="8"/>
        <v>20</v>
      </c>
      <c r="B28" s="82" t="s">
        <v>10</v>
      </c>
      <c r="C28" s="34" t="s">
        <v>29</v>
      </c>
      <c r="D28" s="34" t="s">
        <v>38</v>
      </c>
      <c r="E28" s="35" t="s">
        <v>47</v>
      </c>
      <c r="F28" s="85">
        <v>44885</v>
      </c>
      <c r="G28" s="85">
        <v>45066</v>
      </c>
      <c r="H28" s="35">
        <v>85000</v>
      </c>
      <c r="I28" s="47">
        <v>8576.99</v>
      </c>
      <c r="J28" s="47">
        <v>25</v>
      </c>
      <c r="K28" s="47"/>
      <c r="L28" s="47">
        <v>100</v>
      </c>
      <c r="M28" s="47">
        <f t="shared" si="0"/>
        <v>2439.5</v>
      </c>
      <c r="N28" s="47">
        <f t="shared" si="1"/>
        <v>6034.999999999999</v>
      </c>
      <c r="O28" s="47">
        <f>65050*1.1%</f>
        <v>715.5500000000001</v>
      </c>
      <c r="P28" s="47">
        <f t="shared" si="5"/>
        <v>2584</v>
      </c>
      <c r="Q28" s="47">
        <f t="shared" si="6"/>
        <v>6026.5</v>
      </c>
      <c r="R28" s="35">
        <v>2083.01</v>
      </c>
      <c r="S28" s="35"/>
      <c r="T28" s="35"/>
      <c r="U28" s="47"/>
      <c r="V28" s="47"/>
      <c r="W28" s="47">
        <f t="shared" si="2"/>
        <v>19883.559999999998</v>
      </c>
      <c r="X28" s="47">
        <f t="shared" si="3"/>
        <v>5023.5</v>
      </c>
      <c r="Y28" s="47">
        <f t="shared" si="4"/>
        <v>12777.05</v>
      </c>
      <c r="Z28" s="48">
        <f t="shared" si="7"/>
        <v>69191.5</v>
      </c>
      <c r="AA28" s="49">
        <v>121</v>
      </c>
      <c r="AB28" s="50"/>
      <c r="AC28" s="50"/>
    </row>
    <row r="29" spans="1:29" s="51" customFormat="1" ht="27.75" thickBot="1">
      <c r="A29" s="80">
        <f>A28+1</f>
        <v>21</v>
      </c>
      <c r="B29" s="93" t="s">
        <v>95</v>
      </c>
      <c r="C29" s="60" t="s">
        <v>124</v>
      </c>
      <c r="D29" s="60" t="s">
        <v>122</v>
      </c>
      <c r="E29" s="61" t="s">
        <v>47</v>
      </c>
      <c r="F29" s="94">
        <v>44805</v>
      </c>
      <c r="G29" s="94">
        <v>44986</v>
      </c>
      <c r="H29" s="61">
        <v>40000</v>
      </c>
      <c r="I29" s="95">
        <v>442.65</v>
      </c>
      <c r="J29" s="95">
        <v>25</v>
      </c>
      <c r="K29" s="95"/>
      <c r="L29" s="95">
        <v>100</v>
      </c>
      <c r="M29" s="95">
        <f>+H29*2.87%</f>
        <v>1148</v>
      </c>
      <c r="N29" s="95">
        <f>+H29*7.1%</f>
        <v>2839.9999999999995</v>
      </c>
      <c r="O29" s="95">
        <f>+H29*1.1%</f>
        <v>440.00000000000006</v>
      </c>
      <c r="P29" s="95">
        <f>+H29*3.04%</f>
        <v>1216</v>
      </c>
      <c r="Q29" s="95">
        <f>+H29*7.09%</f>
        <v>2836</v>
      </c>
      <c r="R29" s="61"/>
      <c r="S29" s="61"/>
      <c r="T29" s="61">
        <v>500</v>
      </c>
      <c r="U29" s="95"/>
      <c r="V29" s="95">
        <v>1834</v>
      </c>
      <c r="W29" s="95">
        <f>SUM(M29:U29)</f>
        <v>8980</v>
      </c>
      <c r="X29" s="95">
        <f>+M29+P29</f>
        <v>2364</v>
      </c>
      <c r="Y29" s="95">
        <f>+N29+O29+Q29</f>
        <v>6116</v>
      </c>
      <c r="Z29" s="96">
        <f>+H29-X29-I29-J29-L29-U29-R29-S29-T29-K29-V29</f>
        <v>34734.35</v>
      </c>
      <c r="AA29" s="49">
        <v>121</v>
      </c>
      <c r="AB29" s="50"/>
      <c r="AC29" s="50"/>
    </row>
    <row r="30" spans="1:29" s="41" customFormat="1" ht="16.5" customHeight="1" thickBot="1">
      <c r="A30" s="131" t="s">
        <v>77</v>
      </c>
      <c r="B30" s="132"/>
      <c r="C30" s="132"/>
      <c r="D30" s="132"/>
      <c r="E30" s="132"/>
      <c r="F30" s="132"/>
      <c r="G30" s="132"/>
      <c r="H30" s="31">
        <f aca="true" t="shared" si="9" ref="H30:Z30">SUM(H9:H29)</f>
        <v>1501410</v>
      </c>
      <c r="I30" s="31">
        <f t="shared" si="9"/>
        <v>121860.34000000001</v>
      </c>
      <c r="J30" s="31">
        <f t="shared" si="9"/>
        <v>525</v>
      </c>
      <c r="K30" s="31">
        <f>SUM(K9:K29)</f>
        <v>100</v>
      </c>
      <c r="L30" s="32">
        <f t="shared" si="9"/>
        <v>1900</v>
      </c>
      <c r="M30" s="31">
        <f t="shared" si="9"/>
        <v>43090.467000000004</v>
      </c>
      <c r="N30" s="31">
        <f t="shared" si="9"/>
        <v>106600.11</v>
      </c>
      <c r="O30" s="31">
        <f t="shared" si="9"/>
        <v>12620.960000000001</v>
      </c>
      <c r="P30" s="31">
        <f t="shared" si="9"/>
        <v>44962.664000000004</v>
      </c>
      <c r="Q30" s="31">
        <f t="shared" si="9"/>
        <v>104863.5815</v>
      </c>
      <c r="R30" s="31">
        <f t="shared" si="9"/>
        <v>4482.3</v>
      </c>
      <c r="S30" s="31">
        <f>SUM(S9:S29)</f>
        <v>4100</v>
      </c>
      <c r="T30" s="31">
        <f t="shared" si="9"/>
        <v>15500</v>
      </c>
      <c r="U30" s="31">
        <f t="shared" si="9"/>
        <v>1577.45</v>
      </c>
      <c r="V30" s="31">
        <f>SUM(V9:V29)</f>
        <v>7336</v>
      </c>
      <c r="W30" s="31">
        <f t="shared" si="9"/>
        <v>337797.5325</v>
      </c>
      <c r="X30" s="31">
        <f t="shared" si="9"/>
        <v>88053.131</v>
      </c>
      <c r="Y30" s="31">
        <f t="shared" si="9"/>
        <v>224084.6515</v>
      </c>
      <c r="Z30" s="31">
        <f t="shared" si="9"/>
        <v>1255975.7790000003</v>
      </c>
      <c r="AA30" s="33"/>
      <c r="AB30" s="40"/>
      <c r="AC30" s="40"/>
    </row>
    <row r="31" spans="1:27" ht="22.5">
      <c r="A31" s="8"/>
      <c r="B31" s="8"/>
      <c r="C31" s="7"/>
      <c r="D31" s="7"/>
      <c r="E31" s="7"/>
      <c r="F31" s="7"/>
      <c r="G31" s="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2"/>
    </row>
    <row r="32" spans="1:27" ht="22.5">
      <c r="A32" s="8"/>
      <c r="B32" s="8"/>
      <c r="C32" s="7"/>
      <c r="D32" s="7"/>
      <c r="E32" s="7"/>
      <c r="F32" s="7"/>
      <c r="G32" s="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2"/>
    </row>
    <row r="33" spans="1:27" ht="22.5">
      <c r="A33" s="111" t="s">
        <v>78</v>
      </c>
      <c r="B33" s="111"/>
      <c r="C33" s="71" t="s">
        <v>79</v>
      </c>
      <c r="D33" s="69" t="s">
        <v>80</v>
      </c>
      <c r="F33" s="7"/>
      <c r="G33" s="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</row>
    <row r="34" spans="1:27" ht="22.5">
      <c r="A34" s="108" t="s">
        <v>81</v>
      </c>
      <c r="B34" s="108"/>
      <c r="C34" s="90" t="s">
        <v>82</v>
      </c>
      <c r="D34" s="91">
        <f>M30</f>
        <v>43090.467000000004</v>
      </c>
      <c r="F34" s="7"/>
      <c r="G34" s="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2"/>
    </row>
    <row r="35" spans="1:27" ht="22.5">
      <c r="A35" s="108" t="s">
        <v>83</v>
      </c>
      <c r="B35" s="108"/>
      <c r="C35" s="90" t="s">
        <v>84</v>
      </c>
      <c r="D35" s="91">
        <f>I30</f>
        <v>121860.34000000001</v>
      </c>
      <c r="F35" s="7"/>
      <c r="G35" s="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</row>
    <row r="36" spans="1:27" ht="22.5">
      <c r="A36" s="108" t="s">
        <v>85</v>
      </c>
      <c r="B36" s="108"/>
      <c r="C36" s="90" t="s">
        <v>86</v>
      </c>
      <c r="D36" s="91">
        <f>J30</f>
        <v>525</v>
      </c>
      <c r="F36" s="7"/>
      <c r="G36" s="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2"/>
    </row>
    <row r="37" spans="1:27" ht="22.5">
      <c r="A37" s="109" t="s">
        <v>129</v>
      </c>
      <c r="B37" s="110"/>
      <c r="C37" s="90" t="s">
        <v>86</v>
      </c>
      <c r="D37" s="91">
        <f>K30</f>
        <v>100</v>
      </c>
      <c r="F37" s="7"/>
      <c r="G37" s="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2"/>
    </row>
    <row r="38" spans="1:27" ht="22.5">
      <c r="A38" s="108" t="s">
        <v>130</v>
      </c>
      <c r="B38" s="108"/>
      <c r="C38" s="90" t="s">
        <v>86</v>
      </c>
      <c r="D38" s="91">
        <f>R30</f>
        <v>4482.3</v>
      </c>
      <c r="F38" s="7"/>
      <c r="G38" s="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2"/>
    </row>
    <row r="39" spans="1:27" ht="22.5">
      <c r="A39" s="109" t="s">
        <v>144</v>
      </c>
      <c r="B39" s="110"/>
      <c r="C39" s="90" t="s">
        <v>145</v>
      </c>
      <c r="D39" s="91">
        <f>S30</f>
        <v>4100</v>
      </c>
      <c r="F39" s="7"/>
      <c r="G39" s="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/>
    </row>
    <row r="40" spans="1:27" ht="22.5">
      <c r="A40" s="109" t="s">
        <v>127</v>
      </c>
      <c r="B40" s="110"/>
      <c r="C40" s="90" t="s">
        <v>126</v>
      </c>
      <c r="D40" s="91">
        <f>T30</f>
        <v>15500</v>
      </c>
      <c r="F40" s="7"/>
      <c r="G40" s="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2"/>
    </row>
    <row r="41" spans="1:27" ht="22.5">
      <c r="A41" s="108" t="s">
        <v>87</v>
      </c>
      <c r="B41" s="108"/>
      <c r="C41" s="90" t="s">
        <v>82</v>
      </c>
      <c r="D41" s="91">
        <f>P30</f>
        <v>44962.664000000004</v>
      </c>
      <c r="F41" s="7"/>
      <c r="G41" s="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2"/>
    </row>
    <row r="42" spans="1:27" ht="22.5">
      <c r="A42" s="108" t="s">
        <v>88</v>
      </c>
      <c r="B42" s="108"/>
      <c r="C42" s="90" t="s">
        <v>82</v>
      </c>
      <c r="D42" s="91">
        <f>U30</f>
        <v>1577.45</v>
      </c>
      <c r="F42" s="7"/>
      <c r="G42" s="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2"/>
    </row>
    <row r="43" spans="1:27" ht="22.5">
      <c r="A43" s="109" t="s">
        <v>131</v>
      </c>
      <c r="B43" s="110"/>
      <c r="C43" s="90" t="s">
        <v>126</v>
      </c>
      <c r="D43" s="91">
        <f>V30</f>
        <v>7336</v>
      </c>
      <c r="F43" s="7"/>
      <c r="G43" s="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</row>
    <row r="44" spans="1:27" ht="22.5">
      <c r="A44" s="109" t="s">
        <v>132</v>
      </c>
      <c r="B44" s="110"/>
      <c r="C44" s="90" t="s">
        <v>120</v>
      </c>
      <c r="D44" s="91">
        <f>L30</f>
        <v>1900</v>
      </c>
      <c r="F44" s="7"/>
      <c r="G44" s="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</row>
    <row r="45" spans="1:27" ht="22.5">
      <c r="A45" s="108" t="s">
        <v>90</v>
      </c>
      <c r="B45" s="108"/>
      <c r="C45" s="90"/>
      <c r="D45" s="91">
        <f>N30</f>
        <v>106600.11</v>
      </c>
      <c r="F45" s="7"/>
      <c r="G45" s="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2"/>
    </row>
    <row r="46" spans="1:27" ht="22.5">
      <c r="A46" s="108" t="s">
        <v>91</v>
      </c>
      <c r="B46" s="108"/>
      <c r="C46" s="90"/>
      <c r="D46" s="91">
        <f>O30</f>
        <v>12620.960000000001</v>
      </c>
      <c r="F46" s="7"/>
      <c r="G46" s="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</row>
    <row r="47" spans="1:27" ht="22.5">
      <c r="A47" s="108" t="s">
        <v>92</v>
      </c>
      <c r="B47" s="108"/>
      <c r="C47" s="90"/>
      <c r="D47" s="92">
        <f>Q30</f>
        <v>104863.5815</v>
      </c>
      <c r="F47" s="7"/>
      <c r="G47" s="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</row>
    <row r="48" spans="1:27" ht="22.5">
      <c r="A48" s="112" t="s">
        <v>93</v>
      </c>
      <c r="B48" s="113"/>
      <c r="C48" s="114"/>
      <c r="D48" s="70">
        <f>H30-D34-D35-D36-D38-D41-D42-D44-D40-D37-D43-D39</f>
        <v>1255975.7789999999</v>
      </c>
      <c r="F48" s="7"/>
      <c r="G48" s="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</row>
  </sheetData>
  <sheetProtection/>
  <mergeCells count="48">
    <mergeCell ref="A2:AA2"/>
    <mergeCell ref="P7:Q7"/>
    <mergeCell ref="J6:J8"/>
    <mergeCell ref="R7:R8"/>
    <mergeCell ref="A3:AA3"/>
    <mergeCell ref="AA6:AA8"/>
    <mergeCell ref="S7:S8"/>
    <mergeCell ref="X6:Y6"/>
    <mergeCell ref="O7:O8"/>
    <mergeCell ref="H6:H8"/>
    <mergeCell ref="A1:AA1"/>
    <mergeCell ref="A4:AA4"/>
    <mergeCell ref="B6:B8"/>
    <mergeCell ref="D6:D8"/>
    <mergeCell ref="A5:AA5"/>
    <mergeCell ref="X7:X8"/>
    <mergeCell ref="I6:I8"/>
    <mergeCell ref="T7:T8"/>
    <mergeCell ref="A30:G30"/>
    <mergeCell ref="Y7:Y8"/>
    <mergeCell ref="Z6:Z8"/>
    <mergeCell ref="U7:U8"/>
    <mergeCell ref="E6:E8"/>
    <mergeCell ref="F6:G7"/>
    <mergeCell ref="V7:V8"/>
    <mergeCell ref="K6:K8"/>
    <mergeCell ref="A6:A8"/>
    <mergeCell ref="C6:C8"/>
    <mergeCell ref="M7:N7"/>
    <mergeCell ref="L6:L8"/>
    <mergeCell ref="M6:W6"/>
    <mergeCell ref="W7:W8"/>
    <mergeCell ref="A33:B33"/>
    <mergeCell ref="A34:B34"/>
    <mergeCell ref="A35:B35"/>
    <mergeCell ref="A36:B36"/>
    <mergeCell ref="A48:C48"/>
    <mergeCell ref="A38:B38"/>
    <mergeCell ref="A41:B41"/>
    <mergeCell ref="A42:B42"/>
    <mergeCell ref="A44:B44"/>
    <mergeCell ref="A47:B47"/>
    <mergeCell ref="A45:B45"/>
    <mergeCell ref="A46:B46"/>
    <mergeCell ref="A40:B40"/>
    <mergeCell ref="A37:B37"/>
    <mergeCell ref="A43:B43"/>
    <mergeCell ref="A39:B39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5" r:id="rId2"/>
  <headerFooter>
    <oddFooter>&amp;C&amp;"Arial,Negrita"&amp;11Pag. &amp;P - 2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zoomScale="63" zoomScaleNormal="63" zoomScaleSheetLayoutView="42" workbookViewId="0" topLeftCell="B1">
      <selection activeCell="E39" sqref="E39"/>
    </sheetView>
  </sheetViews>
  <sheetFormatPr defaultColWidth="9.140625" defaultRowHeight="12.75"/>
  <cols>
    <col min="1" max="1" width="6.140625" style="17" customWidth="1"/>
    <col min="2" max="2" width="43.8515625" style="17" bestFit="1" customWidth="1"/>
    <col min="3" max="3" width="52.57421875" style="0" customWidth="1"/>
    <col min="4" max="4" width="37.7109375" style="0" customWidth="1"/>
    <col min="5" max="5" width="15.7109375" style="0" customWidth="1"/>
    <col min="6" max="6" width="14.140625" style="0" customWidth="1"/>
    <col min="7" max="7" width="11.8515625" style="0" customWidth="1"/>
    <col min="8" max="8" width="19.28125" style="0" customWidth="1"/>
    <col min="9" max="9" width="13.7109375" style="3" customWidth="1"/>
    <col min="10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6.57421875" style="2" customWidth="1"/>
    <col min="18" max="19" width="19.140625" style="2" customWidth="1"/>
    <col min="20" max="21" width="12.421875" style="0" customWidth="1"/>
    <col min="22" max="22" width="14.421875" style="0" customWidth="1"/>
    <col min="23" max="23" width="17.00390625" style="0" customWidth="1"/>
    <col min="24" max="24" width="15.00390625" style="0" customWidth="1"/>
    <col min="25" max="25" width="13.8515625" style="0" customWidth="1"/>
    <col min="26" max="26" width="8.28125" style="0" customWidth="1"/>
    <col min="27" max="28" width="9.140625" style="16" customWidth="1"/>
  </cols>
  <sheetData>
    <row r="1" spans="1:26" ht="27.75" customHeight="1">
      <c r="A1" s="8"/>
      <c r="B1" s="7"/>
      <c r="C1" s="7"/>
      <c r="D1" s="7"/>
      <c r="E1" s="7"/>
      <c r="F1" s="7"/>
      <c r="G1" s="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16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6" ht="21" customHeight="1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ht="21" customHeight="1">
      <c r="A4" s="139" t="s">
        <v>72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6" ht="21">
      <c r="A5" s="139" t="s">
        <v>149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 spans="1:26" ht="15" thickBot="1">
      <c r="A6" s="142" t="s">
        <v>76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8" s="41" customFormat="1" ht="42" customHeight="1">
      <c r="A7" s="152" t="s">
        <v>48</v>
      </c>
      <c r="B7" s="140" t="s">
        <v>115</v>
      </c>
      <c r="C7" s="121" t="s">
        <v>137</v>
      </c>
      <c r="D7" s="163" t="s">
        <v>116</v>
      </c>
      <c r="E7" s="128" t="s">
        <v>49</v>
      </c>
      <c r="F7" s="115" t="s">
        <v>50</v>
      </c>
      <c r="G7" s="116"/>
      <c r="H7" s="124" t="s">
        <v>53</v>
      </c>
      <c r="I7" s="124" t="s">
        <v>54</v>
      </c>
      <c r="J7" s="124" t="s">
        <v>55</v>
      </c>
      <c r="K7" s="121" t="s">
        <v>129</v>
      </c>
      <c r="L7" s="121" t="s">
        <v>56</v>
      </c>
      <c r="M7" s="128" t="s">
        <v>61</v>
      </c>
      <c r="N7" s="128"/>
      <c r="O7" s="128"/>
      <c r="P7" s="128"/>
      <c r="Q7" s="128"/>
      <c r="R7" s="128"/>
      <c r="S7" s="128"/>
      <c r="T7" s="128"/>
      <c r="U7" s="128"/>
      <c r="V7" s="128"/>
      <c r="W7" s="124" t="s">
        <v>66</v>
      </c>
      <c r="X7" s="124"/>
      <c r="Y7" s="133" t="s">
        <v>67</v>
      </c>
      <c r="Z7" s="136" t="s">
        <v>68</v>
      </c>
      <c r="AA7" s="40"/>
      <c r="AB7" s="40"/>
    </row>
    <row r="8" spans="1:28" s="41" customFormat="1" ht="47.25" customHeight="1">
      <c r="A8" s="153"/>
      <c r="B8" s="141"/>
      <c r="C8" s="120" t="s">
        <v>1</v>
      </c>
      <c r="D8" s="164"/>
      <c r="E8" s="125" t="s">
        <v>0</v>
      </c>
      <c r="F8" s="117"/>
      <c r="G8" s="118"/>
      <c r="H8" s="127"/>
      <c r="I8" s="127"/>
      <c r="J8" s="127"/>
      <c r="K8" s="120"/>
      <c r="L8" s="120"/>
      <c r="M8" s="127" t="s">
        <v>57</v>
      </c>
      <c r="N8" s="127"/>
      <c r="O8" s="127" t="s">
        <v>60</v>
      </c>
      <c r="P8" s="127" t="s">
        <v>71</v>
      </c>
      <c r="Q8" s="127"/>
      <c r="R8" s="129" t="s">
        <v>136</v>
      </c>
      <c r="S8" s="129" t="s">
        <v>123</v>
      </c>
      <c r="T8" s="127" t="s">
        <v>64</v>
      </c>
      <c r="U8" s="119" t="s">
        <v>133</v>
      </c>
      <c r="V8" s="127" t="s">
        <v>65</v>
      </c>
      <c r="W8" s="127" t="s">
        <v>70</v>
      </c>
      <c r="X8" s="127" t="s">
        <v>69</v>
      </c>
      <c r="Y8" s="134"/>
      <c r="Z8" s="137"/>
      <c r="AA8" s="40"/>
      <c r="AB8" s="40"/>
    </row>
    <row r="9" spans="1:28" s="41" customFormat="1" ht="62.25" customHeight="1" thickBot="1">
      <c r="A9" s="154"/>
      <c r="B9" s="141"/>
      <c r="C9" s="120"/>
      <c r="D9" s="164"/>
      <c r="E9" s="126"/>
      <c r="F9" s="86" t="s">
        <v>51</v>
      </c>
      <c r="G9" s="86" t="s">
        <v>52</v>
      </c>
      <c r="H9" s="119"/>
      <c r="I9" s="119"/>
      <c r="J9" s="119"/>
      <c r="K9" s="120"/>
      <c r="L9" s="120"/>
      <c r="M9" s="87" t="s">
        <v>58</v>
      </c>
      <c r="N9" s="87" t="s">
        <v>59</v>
      </c>
      <c r="O9" s="119"/>
      <c r="P9" s="87" t="s">
        <v>62</v>
      </c>
      <c r="Q9" s="88" t="s">
        <v>63</v>
      </c>
      <c r="R9" s="130"/>
      <c r="S9" s="130"/>
      <c r="T9" s="119"/>
      <c r="U9" s="120"/>
      <c r="V9" s="119"/>
      <c r="W9" s="119"/>
      <c r="X9" s="119"/>
      <c r="Y9" s="135"/>
      <c r="Z9" s="138"/>
      <c r="AA9" s="40"/>
      <c r="AB9" s="40"/>
    </row>
    <row r="10" spans="1:26" ht="41.25">
      <c r="A10" s="79">
        <v>1</v>
      </c>
      <c r="B10" s="81" t="s">
        <v>104</v>
      </c>
      <c r="C10" s="73" t="s">
        <v>102</v>
      </c>
      <c r="D10" s="53" t="s">
        <v>105</v>
      </c>
      <c r="E10" s="54" t="s">
        <v>47</v>
      </c>
      <c r="F10" s="63">
        <v>44927</v>
      </c>
      <c r="G10" s="63">
        <v>45078</v>
      </c>
      <c r="H10" s="74">
        <v>185000</v>
      </c>
      <c r="I10" s="55">
        <v>32269.54</v>
      </c>
      <c r="J10" s="55">
        <v>25</v>
      </c>
      <c r="K10" s="55"/>
      <c r="L10" s="55">
        <v>100</v>
      </c>
      <c r="M10" s="55">
        <f>+H10*2.87%</f>
        <v>5309.5</v>
      </c>
      <c r="N10" s="55">
        <f>+H10*7.1%</f>
        <v>13134.999999999998</v>
      </c>
      <c r="O10" s="55">
        <f aca="true" t="shared" si="0" ref="O10:O16">65050*1.1%</f>
        <v>715.5500000000001</v>
      </c>
      <c r="P10" s="55">
        <f>162625*3.04%</f>
        <v>4943.8</v>
      </c>
      <c r="Q10" s="55">
        <f>162625*7.09%</f>
        <v>11530.112500000001</v>
      </c>
      <c r="R10" s="54"/>
      <c r="S10" s="54"/>
      <c r="T10" s="55">
        <v>0</v>
      </c>
      <c r="U10" s="55"/>
      <c r="V10" s="55">
        <f>SUM(M10:T10)</f>
        <v>35633.9625</v>
      </c>
      <c r="W10" s="55">
        <f>+M10+P10</f>
        <v>10253.3</v>
      </c>
      <c r="X10" s="55">
        <f>+N10+O10+Q10</f>
        <v>25380.6625</v>
      </c>
      <c r="Y10" s="75">
        <f>+H10-W10-I10-J10-L10-T10-S10-K10-R10-U10</f>
        <v>142352.16</v>
      </c>
      <c r="Z10" s="67">
        <v>121</v>
      </c>
    </row>
    <row r="11" spans="1:26" ht="41.25">
      <c r="A11" s="80">
        <f aca="true" t="shared" si="1" ref="A11:A17">A10+1</f>
        <v>2</v>
      </c>
      <c r="B11" s="82" t="s">
        <v>106</v>
      </c>
      <c r="C11" s="39" t="s">
        <v>103</v>
      </c>
      <c r="D11" s="34" t="s">
        <v>107</v>
      </c>
      <c r="E11" s="35" t="s">
        <v>47</v>
      </c>
      <c r="F11" s="36">
        <v>44927</v>
      </c>
      <c r="G11" s="36">
        <v>45078</v>
      </c>
      <c r="H11" s="37">
        <v>85000</v>
      </c>
      <c r="I11" s="47">
        <v>8576.99</v>
      </c>
      <c r="J11" s="47">
        <v>25</v>
      </c>
      <c r="K11" s="47"/>
      <c r="L11" s="47">
        <v>100</v>
      </c>
      <c r="M11" s="47">
        <f aca="true" t="shared" si="2" ref="M11:M16">+H11*2.87%</f>
        <v>2439.5</v>
      </c>
      <c r="N11" s="47">
        <f aca="true" t="shared" si="3" ref="N11:N16">+H11*7.1%</f>
        <v>6034.999999999999</v>
      </c>
      <c r="O11" s="47">
        <f t="shared" si="0"/>
        <v>715.5500000000001</v>
      </c>
      <c r="P11" s="47">
        <f aca="true" t="shared" si="4" ref="P11:P16">+H11*3.04%</f>
        <v>2584</v>
      </c>
      <c r="Q11" s="47">
        <f aca="true" t="shared" si="5" ref="Q11:Q16">+H11*7.09%</f>
        <v>6026.5</v>
      </c>
      <c r="R11" s="35"/>
      <c r="S11" s="35"/>
      <c r="T11" s="47"/>
      <c r="U11" s="47"/>
      <c r="V11" s="47">
        <f aca="true" t="shared" si="6" ref="V11:V16">SUM(M11:T11)</f>
        <v>17800.55</v>
      </c>
      <c r="W11" s="47">
        <f aca="true" t="shared" si="7" ref="W11:W16">+M11+P11</f>
        <v>5023.5</v>
      </c>
      <c r="X11" s="47">
        <f aca="true" t="shared" si="8" ref="X11:X16">+N11+O11+Q11</f>
        <v>12777.05</v>
      </c>
      <c r="Y11" s="43">
        <f aca="true" t="shared" si="9" ref="Y11:Y20">+H11-W11-I11-J11-L11-T11-S11-K11-R11-U11</f>
        <v>71274.51</v>
      </c>
      <c r="Z11" s="42">
        <v>121</v>
      </c>
    </row>
    <row r="12" spans="1:26" ht="41.25">
      <c r="A12" s="80">
        <f t="shared" si="1"/>
        <v>3</v>
      </c>
      <c r="B12" s="82" t="s">
        <v>108</v>
      </c>
      <c r="C12" s="39" t="s">
        <v>103</v>
      </c>
      <c r="D12" s="34" t="s">
        <v>109</v>
      </c>
      <c r="E12" s="35" t="s">
        <v>47</v>
      </c>
      <c r="F12" s="36">
        <v>44927</v>
      </c>
      <c r="G12" s="36">
        <v>45078</v>
      </c>
      <c r="H12" s="37">
        <v>80000</v>
      </c>
      <c r="I12" s="47">
        <v>7400.87</v>
      </c>
      <c r="J12" s="47">
        <v>25</v>
      </c>
      <c r="K12" s="47"/>
      <c r="L12" s="47">
        <v>100</v>
      </c>
      <c r="M12" s="47">
        <f t="shared" si="2"/>
        <v>2296</v>
      </c>
      <c r="N12" s="47">
        <f t="shared" si="3"/>
        <v>5679.999999999999</v>
      </c>
      <c r="O12" s="47">
        <f t="shared" si="0"/>
        <v>715.5500000000001</v>
      </c>
      <c r="P12" s="47">
        <f t="shared" si="4"/>
        <v>2432</v>
      </c>
      <c r="Q12" s="47">
        <f t="shared" si="5"/>
        <v>5672</v>
      </c>
      <c r="R12" s="35"/>
      <c r="S12" s="35"/>
      <c r="T12" s="47"/>
      <c r="U12" s="47"/>
      <c r="V12" s="47">
        <f t="shared" si="6"/>
        <v>16795.55</v>
      </c>
      <c r="W12" s="47">
        <f t="shared" si="7"/>
        <v>4728</v>
      </c>
      <c r="X12" s="47">
        <f t="shared" si="8"/>
        <v>12067.55</v>
      </c>
      <c r="Y12" s="43">
        <f t="shared" si="9"/>
        <v>67746.13</v>
      </c>
      <c r="Z12" s="42">
        <v>121</v>
      </c>
    </row>
    <row r="13" spans="1:26" ht="41.25">
      <c r="A13" s="80">
        <f t="shared" si="1"/>
        <v>4</v>
      </c>
      <c r="B13" s="82" t="s">
        <v>110</v>
      </c>
      <c r="C13" s="39" t="s">
        <v>103</v>
      </c>
      <c r="D13" s="34" t="s">
        <v>109</v>
      </c>
      <c r="E13" s="35" t="s">
        <v>47</v>
      </c>
      <c r="F13" s="36">
        <v>44927</v>
      </c>
      <c r="G13" s="36">
        <v>45078</v>
      </c>
      <c r="H13" s="37">
        <v>80000</v>
      </c>
      <c r="I13" s="47">
        <v>7400.87</v>
      </c>
      <c r="J13" s="47">
        <v>25</v>
      </c>
      <c r="K13" s="47"/>
      <c r="L13" s="47">
        <v>100</v>
      </c>
      <c r="M13" s="47">
        <f t="shared" si="2"/>
        <v>2296</v>
      </c>
      <c r="N13" s="47">
        <f t="shared" si="3"/>
        <v>5679.999999999999</v>
      </c>
      <c r="O13" s="47">
        <f t="shared" si="0"/>
        <v>715.5500000000001</v>
      </c>
      <c r="P13" s="47">
        <f t="shared" si="4"/>
        <v>2432</v>
      </c>
      <c r="Q13" s="47">
        <f t="shared" si="5"/>
        <v>5672</v>
      </c>
      <c r="R13" s="35"/>
      <c r="S13" s="35">
        <v>1000</v>
      </c>
      <c r="T13" s="47"/>
      <c r="U13" s="47">
        <v>1834</v>
      </c>
      <c r="V13" s="47">
        <f t="shared" si="6"/>
        <v>17795.55</v>
      </c>
      <c r="W13" s="47">
        <f t="shared" si="7"/>
        <v>4728</v>
      </c>
      <c r="X13" s="47">
        <f t="shared" si="8"/>
        <v>12067.55</v>
      </c>
      <c r="Y13" s="43">
        <f t="shared" si="9"/>
        <v>64912.130000000005</v>
      </c>
      <c r="Z13" s="42">
        <v>121</v>
      </c>
    </row>
    <row r="14" spans="1:26" ht="41.25">
      <c r="A14" s="80">
        <f t="shared" si="1"/>
        <v>5</v>
      </c>
      <c r="B14" s="82" t="s">
        <v>111</v>
      </c>
      <c r="C14" s="39" t="s">
        <v>103</v>
      </c>
      <c r="D14" s="34" t="s">
        <v>112</v>
      </c>
      <c r="E14" s="35" t="s">
        <v>47</v>
      </c>
      <c r="F14" s="36">
        <v>44927</v>
      </c>
      <c r="G14" s="36">
        <v>45078</v>
      </c>
      <c r="H14" s="37">
        <v>80000</v>
      </c>
      <c r="I14" s="47">
        <v>7006.51</v>
      </c>
      <c r="J14" s="47">
        <v>25</v>
      </c>
      <c r="K14" s="47"/>
      <c r="L14" s="47">
        <v>100</v>
      </c>
      <c r="M14" s="47">
        <f t="shared" si="2"/>
        <v>2296</v>
      </c>
      <c r="N14" s="47">
        <f t="shared" si="3"/>
        <v>5679.999999999999</v>
      </c>
      <c r="O14" s="47">
        <f t="shared" si="0"/>
        <v>715.5500000000001</v>
      </c>
      <c r="P14" s="47">
        <f t="shared" si="4"/>
        <v>2432</v>
      </c>
      <c r="Q14" s="47">
        <f t="shared" si="5"/>
        <v>5672</v>
      </c>
      <c r="R14" s="35"/>
      <c r="S14" s="35"/>
      <c r="T14" s="47">
        <v>1577.45</v>
      </c>
      <c r="U14" s="47"/>
      <c r="V14" s="47">
        <f t="shared" si="6"/>
        <v>18373</v>
      </c>
      <c r="W14" s="47">
        <f t="shared" si="7"/>
        <v>4728</v>
      </c>
      <c r="X14" s="47">
        <f t="shared" si="8"/>
        <v>12067.55</v>
      </c>
      <c r="Y14" s="43">
        <f t="shared" si="9"/>
        <v>66563.04000000001</v>
      </c>
      <c r="Z14" s="42">
        <v>121</v>
      </c>
    </row>
    <row r="15" spans="1:26" ht="41.25">
      <c r="A15" s="80">
        <f t="shared" si="1"/>
        <v>6</v>
      </c>
      <c r="B15" s="82" t="s">
        <v>113</v>
      </c>
      <c r="C15" s="39" t="s">
        <v>103</v>
      </c>
      <c r="D15" s="34" t="s">
        <v>112</v>
      </c>
      <c r="E15" s="35" t="s">
        <v>47</v>
      </c>
      <c r="F15" s="36">
        <v>44927</v>
      </c>
      <c r="G15" s="36">
        <v>45078</v>
      </c>
      <c r="H15" s="37">
        <v>80000</v>
      </c>
      <c r="I15" s="47">
        <v>7400.87</v>
      </c>
      <c r="J15" s="47">
        <v>25</v>
      </c>
      <c r="K15" s="47"/>
      <c r="L15" s="47">
        <v>100</v>
      </c>
      <c r="M15" s="47">
        <f t="shared" si="2"/>
        <v>2296</v>
      </c>
      <c r="N15" s="47">
        <f t="shared" si="3"/>
        <v>5679.999999999999</v>
      </c>
      <c r="O15" s="47">
        <f t="shared" si="0"/>
        <v>715.5500000000001</v>
      </c>
      <c r="P15" s="47">
        <f t="shared" si="4"/>
        <v>2432</v>
      </c>
      <c r="Q15" s="47">
        <f t="shared" si="5"/>
        <v>5672</v>
      </c>
      <c r="R15" s="35"/>
      <c r="S15" s="35">
        <v>500</v>
      </c>
      <c r="T15" s="47"/>
      <c r="U15" s="47">
        <v>2011</v>
      </c>
      <c r="V15" s="47">
        <f t="shared" si="6"/>
        <v>17295.55</v>
      </c>
      <c r="W15" s="47">
        <f t="shared" si="7"/>
        <v>4728</v>
      </c>
      <c r="X15" s="47">
        <f t="shared" si="8"/>
        <v>12067.55</v>
      </c>
      <c r="Y15" s="43">
        <f t="shared" si="9"/>
        <v>65235.130000000005</v>
      </c>
      <c r="Z15" s="42">
        <v>121</v>
      </c>
    </row>
    <row r="16" spans="1:26" ht="41.25">
      <c r="A16" s="80">
        <f t="shared" si="1"/>
        <v>7</v>
      </c>
      <c r="B16" s="82" t="s">
        <v>114</v>
      </c>
      <c r="C16" s="39" t="s">
        <v>103</v>
      </c>
      <c r="D16" s="34" t="s">
        <v>109</v>
      </c>
      <c r="E16" s="35" t="s">
        <v>47</v>
      </c>
      <c r="F16" s="36">
        <v>44927</v>
      </c>
      <c r="G16" s="36">
        <v>45078</v>
      </c>
      <c r="H16" s="37">
        <v>80000</v>
      </c>
      <c r="I16" s="47">
        <v>7006.51</v>
      </c>
      <c r="J16" s="47">
        <v>25</v>
      </c>
      <c r="K16" s="47"/>
      <c r="L16" s="47">
        <v>100</v>
      </c>
      <c r="M16" s="47">
        <f t="shared" si="2"/>
        <v>2296</v>
      </c>
      <c r="N16" s="47">
        <f t="shared" si="3"/>
        <v>5679.999999999999</v>
      </c>
      <c r="O16" s="47">
        <f t="shared" si="0"/>
        <v>715.5500000000001</v>
      </c>
      <c r="P16" s="47">
        <f t="shared" si="4"/>
        <v>2432</v>
      </c>
      <c r="Q16" s="47">
        <f t="shared" si="5"/>
        <v>5672</v>
      </c>
      <c r="R16" s="35"/>
      <c r="S16" s="35"/>
      <c r="T16" s="47">
        <v>1577.45</v>
      </c>
      <c r="U16" s="47"/>
      <c r="V16" s="47">
        <f t="shared" si="6"/>
        <v>18373</v>
      </c>
      <c r="W16" s="47">
        <f t="shared" si="7"/>
        <v>4728</v>
      </c>
      <c r="X16" s="47">
        <f t="shared" si="8"/>
        <v>12067.55</v>
      </c>
      <c r="Y16" s="43">
        <f t="shared" si="9"/>
        <v>66563.04000000001</v>
      </c>
      <c r="Z16" s="42">
        <v>121</v>
      </c>
    </row>
    <row r="17" spans="1:28" s="30" customFormat="1" ht="41.25">
      <c r="A17" s="80">
        <f t="shared" si="1"/>
        <v>8</v>
      </c>
      <c r="B17" s="82" t="s">
        <v>18</v>
      </c>
      <c r="C17" s="34" t="s">
        <v>30</v>
      </c>
      <c r="D17" s="34" t="s">
        <v>45</v>
      </c>
      <c r="E17" s="35" t="s">
        <v>47</v>
      </c>
      <c r="F17" s="36">
        <v>44960</v>
      </c>
      <c r="G17" s="36">
        <v>45141</v>
      </c>
      <c r="H17" s="37">
        <v>60000</v>
      </c>
      <c r="I17" s="38">
        <v>3486.68</v>
      </c>
      <c r="J17" s="38">
        <v>25</v>
      </c>
      <c r="K17" s="38"/>
      <c r="L17" s="38">
        <v>100</v>
      </c>
      <c r="M17" s="38">
        <f>+H17*2.87%</f>
        <v>1722</v>
      </c>
      <c r="N17" s="38">
        <f>+H17*7.1%</f>
        <v>4260</v>
      </c>
      <c r="O17" s="38">
        <f>H17*1.1%</f>
        <v>660.0000000000001</v>
      </c>
      <c r="P17" s="38">
        <f>+H17*3.04%</f>
        <v>1824</v>
      </c>
      <c r="Q17" s="38">
        <f>+H17*7.09%</f>
        <v>4254</v>
      </c>
      <c r="R17" s="38"/>
      <c r="S17" s="38"/>
      <c r="T17" s="38"/>
      <c r="U17" s="38"/>
      <c r="V17" s="38">
        <f>SUM(M17:T17)</f>
        <v>12720</v>
      </c>
      <c r="W17" s="38">
        <f>+M17+P17</f>
        <v>3546</v>
      </c>
      <c r="X17" s="38">
        <f>+N17+O17+Q17</f>
        <v>9174</v>
      </c>
      <c r="Y17" s="43">
        <f t="shared" si="9"/>
        <v>52842.32</v>
      </c>
      <c r="Z17" s="42">
        <v>121</v>
      </c>
      <c r="AA17" s="16"/>
      <c r="AB17" s="16"/>
    </row>
    <row r="18" spans="1:26" ht="41.25">
      <c r="A18" s="80">
        <f>A17+1</f>
        <v>9</v>
      </c>
      <c r="B18" s="82" t="s">
        <v>118</v>
      </c>
      <c r="C18" s="34" t="s">
        <v>117</v>
      </c>
      <c r="D18" s="34" t="s">
        <v>42</v>
      </c>
      <c r="E18" s="35" t="s">
        <v>47</v>
      </c>
      <c r="F18" s="36">
        <v>44896</v>
      </c>
      <c r="G18" s="36">
        <v>45078</v>
      </c>
      <c r="H18" s="37">
        <v>36000</v>
      </c>
      <c r="I18" s="38"/>
      <c r="J18" s="38">
        <v>25</v>
      </c>
      <c r="K18" s="38"/>
      <c r="L18" s="38"/>
      <c r="M18" s="38">
        <f>+H18*2.87%</f>
        <v>1033.2</v>
      </c>
      <c r="N18" s="38">
        <f>+H18*7.1%</f>
        <v>2555.9999999999995</v>
      </c>
      <c r="O18" s="38">
        <f>H18*1.1%</f>
        <v>396.00000000000006</v>
      </c>
      <c r="P18" s="38">
        <f>+H18*3.04%</f>
        <v>1094.4</v>
      </c>
      <c r="Q18" s="38">
        <f>+H18*7.09%</f>
        <v>2552.4</v>
      </c>
      <c r="R18" s="38"/>
      <c r="S18" s="38">
        <v>500</v>
      </c>
      <c r="T18" s="38"/>
      <c r="U18" s="38">
        <v>2011</v>
      </c>
      <c r="V18" s="38">
        <f>SUM(M18:T18)</f>
        <v>8132</v>
      </c>
      <c r="W18" s="38">
        <f>+M18+P18</f>
        <v>2127.6000000000004</v>
      </c>
      <c r="X18" s="38">
        <f>+N18+O18+Q18</f>
        <v>5504.4</v>
      </c>
      <c r="Y18" s="43">
        <f t="shared" si="9"/>
        <v>31336.4</v>
      </c>
      <c r="Z18" s="42">
        <v>121</v>
      </c>
    </row>
    <row r="19" spans="1:26" ht="41.25">
      <c r="A19" s="80">
        <f>A18+1</f>
        <v>10</v>
      </c>
      <c r="B19" s="82" t="s">
        <v>125</v>
      </c>
      <c r="C19" s="34" t="s">
        <v>102</v>
      </c>
      <c r="D19" s="34" t="s">
        <v>42</v>
      </c>
      <c r="E19" s="35" t="s">
        <v>47</v>
      </c>
      <c r="F19" s="36">
        <v>44896</v>
      </c>
      <c r="G19" s="36">
        <v>45078</v>
      </c>
      <c r="H19" s="37">
        <v>35000</v>
      </c>
      <c r="I19" s="38"/>
      <c r="J19" s="38">
        <v>25</v>
      </c>
      <c r="K19" s="38"/>
      <c r="L19" s="38"/>
      <c r="M19" s="38">
        <f>+H19*2.87%</f>
        <v>1004.5</v>
      </c>
      <c r="N19" s="38">
        <f>+H19*7.1%</f>
        <v>2485</v>
      </c>
      <c r="O19" s="38">
        <f>H19*1.1%</f>
        <v>385.00000000000006</v>
      </c>
      <c r="P19" s="38">
        <f>+H19*3.04%</f>
        <v>1064</v>
      </c>
      <c r="Q19" s="38">
        <f>+H19*7.09%</f>
        <v>2481.5</v>
      </c>
      <c r="R19" s="38"/>
      <c r="S19" s="38"/>
      <c r="T19" s="38"/>
      <c r="U19" s="38"/>
      <c r="V19" s="38">
        <f>SUM(M19:T19)</f>
        <v>7420</v>
      </c>
      <c r="W19" s="38">
        <f>+M19+P19</f>
        <v>2068.5</v>
      </c>
      <c r="X19" s="38">
        <f>+N19+O19+Q19</f>
        <v>5351.5</v>
      </c>
      <c r="Y19" s="43">
        <f t="shared" si="9"/>
        <v>32906.5</v>
      </c>
      <c r="Z19" s="42">
        <v>121</v>
      </c>
    </row>
    <row r="20" spans="1:26" ht="42" thickBot="1">
      <c r="A20" s="107">
        <f>A19+1</f>
        <v>11</v>
      </c>
      <c r="B20" s="93" t="s">
        <v>97</v>
      </c>
      <c r="C20" s="60" t="s">
        <v>30</v>
      </c>
      <c r="D20" s="60" t="s">
        <v>98</v>
      </c>
      <c r="E20" s="61" t="s">
        <v>47</v>
      </c>
      <c r="F20" s="64">
        <v>44864</v>
      </c>
      <c r="G20" s="64">
        <v>45046</v>
      </c>
      <c r="H20" s="76">
        <v>40000</v>
      </c>
      <c r="I20" s="77">
        <v>442.65</v>
      </c>
      <c r="J20" s="77">
        <v>25</v>
      </c>
      <c r="K20" s="77"/>
      <c r="L20" s="77">
        <v>100</v>
      </c>
      <c r="M20" s="77">
        <f>+H20*2.87%</f>
        <v>1148</v>
      </c>
      <c r="N20" s="77">
        <f>+H20*7.1%</f>
        <v>2839.9999999999995</v>
      </c>
      <c r="O20" s="77">
        <f>H20*1.1%</f>
        <v>440.00000000000006</v>
      </c>
      <c r="P20" s="77">
        <f>+H20*3.04%</f>
        <v>1216</v>
      </c>
      <c r="Q20" s="77">
        <f>+H20*7.09%</f>
        <v>2836</v>
      </c>
      <c r="R20" s="77"/>
      <c r="S20" s="77">
        <v>500</v>
      </c>
      <c r="T20" s="77"/>
      <c r="U20" s="77"/>
      <c r="V20" s="77">
        <f>SUM(M20:T20)</f>
        <v>8980</v>
      </c>
      <c r="W20" s="77">
        <f>+M20+P20</f>
        <v>2364</v>
      </c>
      <c r="X20" s="77">
        <f>+N20+O20+Q20</f>
        <v>6116</v>
      </c>
      <c r="Y20" s="78">
        <f t="shared" si="9"/>
        <v>36568.35</v>
      </c>
      <c r="Z20" s="42">
        <v>121</v>
      </c>
    </row>
    <row r="21" spans="1:26" ht="15.75" thickBot="1">
      <c r="A21" s="151" t="s">
        <v>77</v>
      </c>
      <c r="B21" s="132"/>
      <c r="C21" s="132"/>
      <c r="D21" s="132"/>
      <c r="E21" s="132"/>
      <c r="F21" s="132"/>
      <c r="G21" s="132"/>
      <c r="H21" s="31">
        <f aca="true" t="shared" si="10" ref="H21:Q21">SUM(H10:H20)</f>
        <v>841000</v>
      </c>
      <c r="I21" s="31">
        <f t="shared" si="10"/>
        <v>80991.48999999999</v>
      </c>
      <c r="J21" s="31">
        <f t="shared" si="10"/>
        <v>275</v>
      </c>
      <c r="K21" s="31"/>
      <c r="L21" s="32">
        <f t="shared" si="10"/>
        <v>900</v>
      </c>
      <c r="M21" s="31">
        <f t="shared" si="10"/>
        <v>24136.7</v>
      </c>
      <c r="N21" s="31">
        <f t="shared" si="10"/>
        <v>59710.99999999999</v>
      </c>
      <c r="O21" s="31">
        <f t="shared" si="10"/>
        <v>6889.85</v>
      </c>
      <c r="P21" s="31">
        <f t="shared" si="10"/>
        <v>24886.2</v>
      </c>
      <c r="Q21" s="31">
        <f t="shared" si="10"/>
        <v>58040.512500000004</v>
      </c>
      <c r="R21" s="31"/>
      <c r="S21" s="31">
        <f aca="true" t="shared" si="11" ref="S21:X21">SUM(S10:S20)</f>
        <v>2500</v>
      </c>
      <c r="T21" s="31">
        <f t="shared" si="11"/>
        <v>3154.9</v>
      </c>
      <c r="U21" s="31">
        <f t="shared" si="11"/>
        <v>5856</v>
      </c>
      <c r="V21" s="31">
        <f t="shared" si="11"/>
        <v>179319.1625</v>
      </c>
      <c r="W21" s="31">
        <f t="shared" si="11"/>
        <v>49022.9</v>
      </c>
      <c r="X21" s="31">
        <f t="shared" si="11"/>
        <v>124641.3625</v>
      </c>
      <c r="Y21" s="31">
        <f>SUM(Y10:Y20)</f>
        <v>698299.71</v>
      </c>
      <c r="Z21" s="66"/>
    </row>
    <row r="22" spans="1:26" ht="23.25" thickBot="1">
      <c r="A22" s="166" t="s">
        <v>119</v>
      </c>
      <c r="B22" s="167"/>
      <c r="C22" s="72">
        <f>A20+'Act. 1 Empleados Temporal'!A29</f>
        <v>32</v>
      </c>
      <c r="D22" s="7"/>
      <c r="E22" s="7"/>
      <c r="F22" s="7"/>
      <c r="G22" s="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6" ht="22.5">
      <c r="A23" s="8"/>
      <c r="B23" s="8"/>
      <c r="C23" s="7"/>
      <c r="D23" s="7"/>
      <c r="E23" s="7"/>
      <c r="F23" s="7"/>
      <c r="G23" s="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8" ht="23.25" customHeight="1" thickBot="1">
      <c r="A24" s="168" t="s">
        <v>78</v>
      </c>
      <c r="B24" s="168"/>
      <c r="C24" s="97" t="s">
        <v>79</v>
      </c>
      <c r="D24" s="98" t="s">
        <v>80</v>
      </c>
      <c r="G24" s="7"/>
      <c r="H24" s="11"/>
      <c r="I24" s="165" t="s">
        <v>78</v>
      </c>
      <c r="J24" s="165"/>
      <c r="K24" s="165"/>
      <c r="L24" s="165"/>
      <c r="M24" s="165"/>
      <c r="N24" s="165" t="s">
        <v>79</v>
      </c>
      <c r="O24" s="165"/>
      <c r="P24" s="165"/>
      <c r="Q24" s="165"/>
      <c r="R24" s="62" t="s">
        <v>80</v>
      </c>
      <c r="S24" s="11"/>
      <c r="T24" s="11"/>
      <c r="U24" s="11"/>
      <c r="V24" s="11"/>
      <c r="W24" s="11"/>
      <c r="X24" s="11"/>
      <c r="Y24" s="12"/>
      <c r="Z24" s="16"/>
      <c r="AB24"/>
    </row>
    <row r="25" spans="1:28" ht="22.5">
      <c r="A25" s="169" t="s">
        <v>81</v>
      </c>
      <c r="B25" s="170"/>
      <c r="C25" s="101" t="s">
        <v>82</v>
      </c>
      <c r="D25" s="102">
        <f>M21</f>
        <v>24136.7</v>
      </c>
      <c r="G25" s="7"/>
      <c r="H25" s="11"/>
      <c r="I25" s="156" t="s">
        <v>81</v>
      </c>
      <c r="J25" s="156"/>
      <c r="K25" s="156"/>
      <c r="L25" s="156"/>
      <c r="M25" s="156"/>
      <c r="N25" s="156" t="s">
        <v>82</v>
      </c>
      <c r="O25" s="156"/>
      <c r="P25" s="156"/>
      <c r="Q25" s="156"/>
      <c r="R25" s="45">
        <f>'Act. 1 Empleados Temporal'!D34+'Act. 2 Empleados Temporal'!D25</f>
        <v>67227.167</v>
      </c>
      <c r="S25" s="11"/>
      <c r="T25" s="11"/>
      <c r="U25" s="11"/>
      <c r="V25" s="11"/>
      <c r="W25" s="11"/>
      <c r="X25" s="11"/>
      <c r="Y25" s="12"/>
      <c r="Z25" s="16"/>
      <c r="AB25"/>
    </row>
    <row r="26" spans="1:28" ht="22.5">
      <c r="A26" s="149" t="s">
        <v>83</v>
      </c>
      <c r="B26" s="150"/>
      <c r="C26" s="89" t="s">
        <v>84</v>
      </c>
      <c r="D26" s="103">
        <f>I21</f>
        <v>80991.48999999999</v>
      </c>
      <c r="G26" s="7"/>
      <c r="H26" s="11"/>
      <c r="I26" s="156" t="s">
        <v>83</v>
      </c>
      <c r="J26" s="156"/>
      <c r="K26" s="156"/>
      <c r="L26" s="156"/>
      <c r="M26" s="156"/>
      <c r="N26" s="156" t="s">
        <v>84</v>
      </c>
      <c r="O26" s="156"/>
      <c r="P26" s="156"/>
      <c r="Q26" s="156"/>
      <c r="R26" s="45">
        <f>'Act. 1 Empleados Temporal'!D35+'Act. 2 Empleados Temporal'!D26</f>
        <v>202851.83000000002</v>
      </c>
      <c r="S26" s="11"/>
      <c r="T26" s="11"/>
      <c r="U26" s="11"/>
      <c r="V26" s="11"/>
      <c r="W26" s="11"/>
      <c r="X26" s="11"/>
      <c r="Y26" s="12"/>
      <c r="Z26" s="16"/>
      <c r="AB26"/>
    </row>
    <row r="27" spans="1:28" ht="22.5">
      <c r="A27" s="149" t="s">
        <v>85</v>
      </c>
      <c r="B27" s="150"/>
      <c r="C27" s="89" t="s">
        <v>86</v>
      </c>
      <c r="D27" s="103">
        <f>J21</f>
        <v>275</v>
      </c>
      <c r="G27" s="7"/>
      <c r="H27" s="11"/>
      <c r="I27" s="156" t="s">
        <v>85</v>
      </c>
      <c r="J27" s="156"/>
      <c r="K27" s="156"/>
      <c r="L27" s="156"/>
      <c r="M27" s="156"/>
      <c r="N27" s="156" t="s">
        <v>86</v>
      </c>
      <c r="O27" s="156"/>
      <c r="P27" s="156"/>
      <c r="Q27" s="156"/>
      <c r="R27" s="45">
        <f>D27+'Act. 1 Empleados Temporal'!D36</f>
        <v>800</v>
      </c>
      <c r="S27" s="11"/>
      <c r="T27" s="11"/>
      <c r="U27" s="11"/>
      <c r="V27" s="11"/>
      <c r="W27" s="11"/>
      <c r="X27" s="11"/>
      <c r="Y27" s="12"/>
      <c r="Z27" s="16"/>
      <c r="AB27"/>
    </row>
    <row r="28" spans="1:28" ht="22.5">
      <c r="A28" s="149" t="s">
        <v>129</v>
      </c>
      <c r="B28" s="150"/>
      <c r="C28" s="89" t="s">
        <v>86</v>
      </c>
      <c r="D28" s="103">
        <f>K21</f>
        <v>0</v>
      </c>
      <c r="G28" s="7"/>
      <c r="H28" s="11"/>
      <c r="I28" s="146" t="s">
        <v>129</v>
      </c>
      <c r="J28" s="147"/>
      <c r="K28" s="147"/>
      <c r="L28" s="147"/>
      <c r="M28" s="148"/>
      <c r="N28" s="156" t="s">
        <v>86</v>
      </c>
      <c r="O28" s="156"/>
      <c r="P28" s="156"/>
      <c r="Q28" s="156"/>
      <c r="R28" s="45">
        <f>'Act. 1 Empleados Temporal'!D37+'Act. 2 Empleados Temporal'!D28</f>
        <v>100</v>
      </c>
      <c r="S28" s="11"/>
      <c r="T28" s="11"/>
      <c r="U28" s="11"/>
      <c r="V28" s="11"/>
      <c r="W28" s="11"/>
      <c r="X28" s="11"/>
      <c r="Y28" s="12"/>
      <c r="Z28" s="16"/>
      <c r="AB28"/>
    </row>
    <row r="29" spans="1:28" ht="22.5">
      <c r="A29" s="149" t="s">
        <v>134</v>
      </c>
      <c r="B29" s="150"/>
      <c r="C29" s="89" t="s">
        <v>86</v>
      </c>
      <c r="D29" s="103">
        <f>R21</f>
        <v>0</v>
      </c>
      <c r="G29" s="7"/>
      <c r="H29" s="11"/>
      <c r="I29" s="156" t="s">
        <v>134</v>
      </c>
      <c r="J29" s="156"/>
      <c r="K29" s="156"/>
      <c r="L29" s="156"/>
      <c r="M29" s="156"/>
      <c r="N29" s="156" t="s">
        <v>86</v>
      </c>
      <c r="O29" s="156"/>
      <c r="P29" s="156"/>
      <c r="Q29" s="156"/>
      <c r="R29" s="45">
        <f>'Act. 1 Empleados Temporal'!D38+'Act. 2 Empleados Temporal'!D29</f>
        <v>4482.3</v>
      </c>
      <c r="S29" s="11"/>
      <c r="T29" s="11"/>
      <c r="U29" s="11"/>
      <c r="V29" s="11"/>
      <c r="W29" s="11"/>
      <c r="X29" s="11"/>
      <c r="Y29" s="12"/>
      <c r="Z29" s="16"/>
      <c r="AB29"/>
    </row>
    <row r="30" spans="1:28" ht="22.5">
      <c r="A30" s="144" t="s">
        <v>144</v>
      </c>
      <c r="B30" s="145"/>
      <c r="C30" s="89" t="s">
        <v>145</v>
      </c>
      <c r="D30" s="103"/>
      <c r="G30" s="7"/>
      <c r="H30" s="11"/>
      <c r="I30" s="146" t="s">
        <v>144</v>
      </c>
      <c r="J30" s="147"/>
      <c r="K30" s="147"/>
      <c r="L30" s="147"/>
      <c r="M30" s="148"/>
      <c r="N30" s="146" t="s">
        <v>145</v>
      </c>
      <c r="O30" s="147"/>
      <c r="P30" s="147"/>
      <c r="Q30" s="148"/>
      <c r="R30" s="45">
        <f>'Act. 1 Empleados Temporal'!D39</f>
        <v>4100</v>
      </c>
      <c r="S30" s="11"/>
      <c r="T30" s="11"/>
      <c r="U30" s="11"/>
      <c r="V30" s="11"/>
      <c r="W30" s="11"/>
      <c r="X30" s="11"/>
      <c r="Y30" s="12"/>
      <c r="Z30" s="16"/>
      <c r="AB30"/>
    </row>
    <row r="31" spans="1:28" ht="22.5">
      <c r="A31" s="149" t="s">
        <v>127</v>
      </c>
      <c r="B31" s="150"/>
      <c r="C31" s="89" t="s">
        <v>126</v>
      </c>
      <c r="D31" s="103">
        <f>S21</f>
        <v>2500</v>
      </c>
      <c r="G31" s="7"/>
      <c r="H31" s="11"/>
      <c r="I31" s="146" t="s">
        <v>127</v>
      </c>
      <c r="J31" s="147"/>
      <c r="K31" s="147"/>
      <c r="L31" s="147"/>
      <c r="M31" s="148"/>
      <c r="N31" s="146" t="s">
        <v>126</v>
      </c>
      <c r="O31" s="147"/>
      <c r="P31" s="147"/>
      <c r="Q31" s="148"/>
      <c r="R31" s="45">
        <f>'Act. 1 Empleados Temporal'!D40+'Act. 2 Empleados Temporal'!D31</f>
        <v>18000</v>
      </c>
      <c r="S31" s="11"/>
      <c r="T31" s="11"/>
      <c r="U31" s="11"/>
      <c r="V31" s="11"/>
      <c r="W31" s="11"/>
      <c r="X31" s="11"/>
      <c r="Y31" s="12"/>
      <c r="Z31" s="16"/>
      <c r="AB31"/>
    </row>
    <row r="32" spans="1:28" ht="22.5">
      <c r="A32" s="149" t="s">
        <v>87</v>
      </c>
      <c r="B32" s="150"/>
      <c r="C32" s="89" t="s">
        <v>82</v>
      </c>
      <c r="D32" s="103">
        <f>P21</f>
        <v>24886.2</v>
      </c>
      <c r="G32" s="7"/>
      <c r="H32" s="11"/>
      <c r="I32" s="156" t="s">
        <v>87</v>
      </c>
      <c r="J32" s="156"/>
      <c r="K32" s="156"/>
      <c r="L32" s="156"/>
      <c r="M32" s="156"/>
      <c r="N32" s="156" t="s">
        <v>82</v>
      </c>
      <c r="O32" s="156"/>
      <c r="P32" s="156"/>
      <c r="Q32" s="156"/>
      <c r="R32" s="45">
        <f>'Act. 1 Empleados Temporal'!D41+'Act. 2 Empleados Temporal'!D32</f>
        <v>69848.864</v>
      </c>
      <c r="S32" s="11"/>
      <c r="T32" s="11"/>
      <c r="U32" s="11"/>
      <c r="V32" s="11"/>
      <c r="W32" s="11"/>
      <c r="X32" s="11"/>
      <c r="Y32" s="12"/>
      <c r="Z32" s="16"/>
      <c r="AB32"/>
    </row>
    <row r="33" spans="1:28" ht="22.5">
      <c r="A33" s="149" t="s">
        <v>88</v>
      </c>
      <c r="B33" s="150"/>
      <c r="C33" s="89" t="s">
        <v>82</v>
      </c>
      <c r="D33" s="103">
        <f>T21</f>
        <v>3154.9</v>
      </c>
      <c r="G33" s="7"/>
      <c r="H33" s="11"/>
      <c r="I33" s="156" t="s">
        <v>88</v>
      </c>
      <c r="J33" s="156"/>
      <c r="K33" s="156"/>
      <c r="L33" s="156"/>
      <c r="M33" s="156"/>
      <c r="N33" s="156" t="s">
        <v>82</v>
      </c>
      <c r="O33" s="156"/>
      <c r="P33" s="156"/>
      <c r="Q33" s="156"/>
      <c r="R33" s="45">
        <f>'Act. 1 Empleados Temporal'!D42+'Act. 2 Empleados Temporal'!D33</f>
        <v>4732.35</v>
      </c>
      <c r="S33" s="11"/>
      <c r="T33" s="11"/>
      <c r="U33" s="11"/>
      <c r="V33" s="11"/>
      <c r="W33" s="11"/>
      <c r="X33" s="11"/>
      <c r="Y33" s="12"/>
      <c r="Z33" s="16"/>
      <c r="AB33"/>
    </row>
    <row r="34" spans="1:28" ht="22.5">
      <c r="A34" s="149" t="s">
        <v>135</v>
      </c>
      <c r="B34" s="150"/>
      <c r="C34" s="89" t="s">
        <v>126</v>
      </c>
      <c r="D34" s="103">
        <f>U21</f>
        <v>5856</v>
      </c>
      <c r="G34" s="7"/>
      <c r="H34" s="11"/>
      <c r="I34" s="146" t="s">
        <v>135</v>
      </c>
      <c r="J34" s="147"/>
      <c r="K34" s="147"/>
      <c r="L34" s="147"/>
      <c r="M34" s="148"/>
      <c r="N34" s="146" t="s">
        <v>126</v>
      </c>
      <c r="O34" s="147"/>
      <c r="P34" s="147"/>
      <c r="Q34" s="148"/>
      <c r="R34" s="45">
        <f>'Act. 1 Empleados Temporal'!D43+'Act. 2 Empleados Temporal'!D34</f>
        <v>13192</v>
      </c>
      <c r="S34" s="11"/>
      <c r="T34" s="11"/>
      <c r="U34" s="11"/>
      <c r="V34" s="11"/>
      <c r="W34" s="11"/>
      <c r="X34" s="11"/>
      <c r="Y34" s="12"/>
      <c r="Z34" s="16"/>
      <c r="AB34"/>
    </row>
    <row r="35" spans="1:28" ht="22.5">
      <c r="A35" s="149" t="s">
        <v>132</v>
      </c>
      <c r="B35" s="150"/>
      <c r="C35" s="89" t="s">
        <v>89</v>
      </c>
      <c r="D35" s="106">
        <f>L21</f>
        <v>900</v>
      </c>
      <c r="G35" s="7"/>
      <c r="H35" s="11"/>
      <c r="I35" s="156" t="s">
        <v>132</v>
      </c>
      <c r="J35" s="156"/>
      <c r="K35" s="156"/>
      <c r="L35" s="156"/>
      <c r="M35" s="156"/>
      <c r="N35" s="156" t="s">
        <v>89</v>
      </c>
      <c r="O35" s="156"/>
      <c r="P35" s="156"/>
      <c r="Q35" s="156"/>
      <c r="R35" s="45">
        <f>'Act. 1 Empleados Temporal'!D44+'Act. 2 Empleados Temporal'!D35</f>
        <v>2800</v>
      </c>
      <c r="S35" s="11"/>
      <c r="T35" s="11"/>
      <c r="U35" s="11"/>
      <c r="V35" s="11"/>
      <c r="W35" s="11"/>
      <c r="X35" s="11"/>
      <c r="Y35" s="12"/>
      <c r="Z35" s="16"/>
      <c r="AB35"/>
    </row>
    <row r="36" spans="1:28" ht="22.5">
      <c r="A36" s="149" t="s">
        <v>90</v>
      </c>
      <c r="B36" s="150"/>
      <c r="C36" s="89"/>
      <c r="D36" s="103">
        <f>N21</f>
        <v>59710.99999999999</v>
      </c>
      <c r="G36" s="7"/>
      <c r="H36" s="11"/>
      <c r="I36" s="156" t="s">
        <v>90</v>
      </c>
      <c r="J36" s="156"/>
      <c r="K36" s="156"/>
      <c r="L36" s="156"/>
      <c r="M36" s="156"/>
      <c r="N36" s="162"/>
      <c r="O36" s="162"/>
      <c r="P36" s="162"/>
      <c r="Q36" s="162"/>
      <c r="R36" s="45">
        <f>'Act. 1 Empleados Temporal'!D45+'Act. 2 Empleados Temporal'!D36</f>
        <v>166311.11</v>
      </c>
      <c r="S36" s="11"/>
      <c r="T36" s="11"/>
      <c r="U36" s="11"/>
      <c r="V36" s="11"/>
      <c r="W36" s="11"/>
      <c r="X36" s="11"/>
      <c r="Y36" s="12"/>
      <c r="Z36" s="16"/>
      <c r="AB36"/>
    </row>
    <row r="37" spans="1:28" ht="22.5">
      <c r="A37" s="149" t="s">
        <v>91</v>
      </c>
      <c r="B37" s="150"/>
      <c r="C37" s="89"/>
      <c r="D37" s="103">
        <f>O21</f>
        <v>6889.85</v>
      </c>
      <c r="G37" s="7"/>
      <c r="H37" s="11"/>
      <c r="I37" s="156" t="s">
        <v>91</v>
      </c>
      <c r="J37" s="156"/>
      <c r="K37" s="156"/>
      <c r="L37" s="156"/>
      <c r="M37" s="156"/>
      <c r="N37" s="162"/>
      <c r="O37" s="162"/>
      <c r="P37" s="162"/>
      <c r="Q37" s="162"/>
      <c r="R37" s="45">
        <f>'Act. 1 Empleados Temporal'!D46+'Act. 2 Empleados Temporal'!D37</f>
        <v>19510.81</v>
      </c>
      <c r="S37" s="11"/>
      <c r="T37" s="11"/>
      <c r="U37" s="11"/>
      <c r="V37" s="11"/>
      <c r="W37" s="11"/>
      <c r="X37" s="11"/>
      <c r="Y37" s="12"/>
      <c r="Z37" s="16"/>
      <c r="AB37"/>
    </row>
    <row r="38" spans="1:28" ht="23.25" thickBot="1">
      <c r="A38" s="157" t="s">
        <v>92</v>
      </c>
      <c r="B38" s="158"/>
      <c r="C38" s="104"/>
      <c r="D38" s="105">
        <f>Q21</f>
        <v>58040.512500000004</v>
      </c>
      <c r="G38" s="7"/>
      <c r="H38" s="11"/>
      <c r="I38" s="156" t="s">
        <v>92</v>
      </c>
      <c r="J38" s="156"/>
      <c r="K38" s="156"/>
      <c r="L38" s="156"/>
      <c r="M38" s="156"/>
      <c r="N38" s="162"/>
      <c r="O38" s="162"/>
      <c r="P38" s="162"/>
      <c r="Q38" s="162"/>
      <c r="R38" s="46">
        <f>'Act. 1 Empleados Temporal'!D47+'Act. 2 Empleados Temporal'!D38</f>
        <v>162904.094</v>
      </c>
      <c r="S38" s="11"/>
      <c r="T38" s="11"/>
      <c r="U38" s="11"/>
      <c r="V38" s="11"/>
      <c r="W38" s="11"/>
      <c r="X38" s="11"/>
      <c r="Y38" s="12"/>
      <c r="Z38" s="16"/>
      <c r="AB38"/>
    </row>
    <row r="39" spans="1:28" ht="22.5">
      <c r="A39" s="159" t="s">
        <v>93</v>
      </c>
      <c r="B39" s="159"/>
      <c r="C39" s="99"/>
      <c r="D39" s="100">
        <f>H21-D25-D26-D27-D29-D32-D33-D35-D31-D28-D34</f>
        <v>698299.7100000001</v>
      </c>
      <c r="G39" s="7"/>
      <c r="H39" s="11"/>
      <c r="I39" s="160" t="s">
        <v>94</v>
      </c>
      <c r="J39" s="160"/>
      <c r="K39" s="160"/>
      <c r="L39" s="160"/>
      <c r="M39" s="160"/>
      <c r="N39" s="160"/>
      <c r="O39" s="160"/>
      <c r="P39" s="160"/>
      <c r="Q39" s="160"/>
      <c r="R39" s="65">
        <f>(((H21+'Act. 1 Empleados Temporal'!H30)-(R25+R26+R27+R29+R30+R32+R33+R35+R31+R28+R34)))</f>
        <v>1954275.489</v>
      </c>
      <c r="S39" s="11"/>
      <c r="T39" s="11"/>
      <c r="U39" s="11"/>
      <c r="V39" s="11"/>
      <c r="W39" s="11"/>
      <c r="X39" s="11"/>
      <c r="Y39" s="12"/>
      <c r="Z39" s="16"/>
      <c r="AB39"/>
    </row>
    <row r="40" spans="1:28" ht="22.5">
      <c r="A40" s="8"/>
      <c r="B40" s="8"/>
      <c r="C40" s="68"/>
      <c r="D40" s="7"/>
      <c r="E40" s="7"/>
      <c r="F40" s="7"/>
      <c r="G40" s="7"/>
      <c r="H40" s="11"/>
      <c r="I40" s="44"/>
      <c r="J40" s="44"/>
      <c r="K40" s="44"/>
      <c r="L40" s="44"/>
      <c r="M40" s="44"/>
      <c r="N40" s="44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  <c r="Z40" s="16"/>
      <c r="AB40"/>
    </row>
    <row r="41" spans="1:28" ht="23.25" customHeight="1">
      <c r="A41" s="8"/>
      <c r="B41" s="8"/>
      <c r="C41" s="7"/>
      <c r="D41" s="7"/>
      <c r="E41" s="7"/>
      <c r="F41" s="7"/>
      <c r="G41" s="7"/>
      <c r="H41" s="11"/>
      <c r="I41" s="161" t="s">
        <v>96</v>
      </c>
      <c r="J41" s="161"/>
      <c r="K41" s="161"/>
      <c r="L41" s="161"/>
      <c r="M41" s="161"/>
      <c r="N41" s="161"/>
      <c r="O41" s="161"/>
      <c r="P41" s="161"/>
      <c r="Q41" s="161"/>
      <c r="R41" s="161"/>
      <c r="S41" s="11"/>
      <c r="T41" s="11"/>
      <c r="U41" s="11"/>
      <c r="V41" s="11"/>
      <c r="W41" s="11"/>
      <c r="X41" s="11"/>
      <c r="Y41" s="12"/>
      <c r="Z41" s="16"/>
      <c r="AB41"/>
    </row>
    <row r="42" spans="1:28" ht="22.5">
      <c r="A42" s="18" t="s">
        <v>3</v>
      </c>
      <c r="B42" s="9"/>
      <c r="C42" s="19"/>
      <c r="D42" s="19"/>
      <c r="E42" s="19"/>
      <c r="F42" s="19"/>
      <c r="G42" s="19"/>
      <c r="H42" s="24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1"/>
      <c r="T42" s="25"/>
      <c r="U42" s="25"/>
      <c r="V42" s="25"/>
      <c r="W42" s="25"/>
      <c r="X42" s="25"/>
      <c r="Y42" s="11"/>
      <c r="Z42" s="16"/>
      <c r="AB42"/>
    </row>
    <row r="43" spans="1:28" ht="20.25">
      <c r="A43" s="20" t="s">
        <v>74</v>
      </c>
      <c r="B43" s="27"/>
      <c r="C43" s="20"/>
      <c r="D43" s="20"/>
      <c r="E43" s="20"/>
      <c r="F43" s="20"/>
      <c r="G43" s="20"/>
      <c r="H43" s="14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4"/>
      <c r="T43" s="26"/>
      <c r="U43" s="26"/>
      <c r="V43" s="26"/>
      <c r="W43" s="26"/>
      <c r="X43" s="14"/>
      <c r="Y43" s="14"/>
      <c r="Z43" s="16"/>
      <c r="AB43"/>
    </row>
    <row r="44" spans="1:28" ht="20.25">
      <c r="A44" s="20" t="s">
        <v>100</v>
      </c>
      <c r="B44" s="27"/>
      <c r="C44" s="20"/>
      <c r="D44" s="20"/>
      <c r="E44" s="20"/>
      <c r="F44" s="20"/>
      <c r="G44" s="21"/>
      <c r="H44" s="13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4"/>
      <c r="T44" s="14"/>
      <c r="U44" s="14"/>
      <c r="V44" s="14"/>
      <c r="W44" s="14"/>
      <c r="X44" s="14"/>
      <c r="Y44" s="14"/>
      <c r="Z44" s="16"/>
      <c r="AB44"/>
    </row>
    <row r="45" spans="1:28" ht="20.25">
      <c r="A45" s="20" t="s">
        <v>99</v>
      </c>
      <c r="B45" s="27"/>
      <c r="C45" s="20"/>
      <c r="D45" s="20"/>
      <c r="E45" s="20"/>
      <c r="F45" s="20"/>
      <c r="G45" s="2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4"/>
      <c r="V45" s="14"/>
      <c r="W45" s="4"/>
      <c r="X45" s="4"/>
      <c r="Y45" s="4"/>
      <c r="Z45" s="16"/>
      <c r="AB45"/>
    </row>
    <row r="46" spans="1:26" ht="20.25">
      <c r="A46" s="20" t="s">
        <v>101</v>
      </c>
      <c r="B46" s="27"/>
      <c r="C46" s="20"/>
      <c r="D46" s="20"/>
      <c r="E46" s="20"/>
      <c r="F46" s="20"/>
      <c r="G46" s="21"/>
      <c r="H46" s="13"/>
      <c r="I46" s="5"/>
      <c r="J46" s="5"/>
      <c r="K46" s="5"/>
      <c r="L46" s="5"/>
      <c r="M46" s="14"/>
      <c r="N46" s="14"/>
      <c r="O46" s="14"/>
      <c r="P46" s="14"/>
      <c r="Q46" s="6"/>
      <c r="R46" s="6"/>
      <c r="S46" s="6"/>
      <c r="T46" s="14"/>
      <c r="U46" s="14"/>
      <c r="V46" s="14"/>
      <c r="W46" s="14"/>
      <c r="X46" s="4"/>
      <c r="Y46" s="4"/>
      <c r="Z46" s="4"/>
    </row>
    <row r="47" spans="1:26" ht="20.25">
      <c r="A47" s="22" t="s">
        <v>75</v>
      </c>
      <c r="B47" s="28"/>
      <c r="C47" s="22"/>
      <c r="D47" s="22"/>
      <c r="E47" s="23"/>
      <c r="F47" s="20"/>
      <c r="G47" s="21"/>
      <c r="H47" s="13"/>
      <c r="I47" s="5"/>
      <c r="J47" s="5"/>
      <c r="K47" s="5"/>
      <c r="L47" s="5"/>
      <c r="M47" s="14"/>
      <c r="N47" s="14"/>
      <c r="O47" s="14"/>
      <c r="P47" s="14"/>
      <c r="Q47" s="6"/>
      <c r="R47" s="6"/>
      <c r="S47" s="6"/>
      <c r="T47" s="14"/>
      <c r="U47" s="14"/>
      <c r="V47" s="14"/>
      <c r="W47" s="14"/>
      <c r="X47" s="4"/>
      <c r="Y47" s="4"/>
      <c r="Z47" s="4"/>
    </row>
    <row r="48" spans="8:28" s="1" customFormat="1" ht="42.75" customHeight="1">
      <c r="H48" s="1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83"/>
      <c r="V48" s="155"/>
      <c r="W48" s="155"/>
      <c r="X48" s="155"/>
      <c r="Y48" s="155"/>
      <c r="Z48" s="5"/>
      <c r="AA48" s="10"/>
      <c r="AB48" s="10"/>
    </row>
    <row r="49" ht="42.75" customHeight="1"/>
    <row r="50" ht="30" customHeight="1"/>
    <row r="51" ht="30" customHeight="1"/>
    <row r="52" ht="29.25" customHeight="1"/>
    <row r="53" ht="29.25" customHeight="1"/>
    <row r="54" ht="25.5" customHeight="1"/>
    <row r="55" ht="44.25" customHeight="1"/>
    <row r="56" ht="21" customHeight="1"/>
    <row r="57" ht="12.75"/>
    <row r="58" ht="12.75"/>
    <row r="59" ht="12.75"/>
    <row r="60" ht="12.75"/>
    <row r="107" spans="2:15" ht="12.75">
      <c r="B107" s="29" t="s">
        <v>5</v>
      </c>
      <c r="O107" s="30"/>
    </row>
  </sheetData>
  <sheetProtection/>
  <mergeCells count="83">
    <mergeCell ref="N35:Q35"/>
    <mergeCell ref="N33:Q33"/>
    <mergeCell ref="A25:B25"/>
    <mergeCell ref="A37:B37"/>
    <mergeCell ref="N29:Q29"/>
    <mergeCell ref="N32:Q32"/>
    <mergeCell ref="A31:B31"/>
    <mergeCell ref="I31:M31"/>
    <mergeCell ref="N31:Q31"/>
    <mergeCell ref="A26:B26"/>
    <mergeCell ref="A22:B22"/>
    <mergeCell ref="A24:B24"/>
    <mergeCell ref="A35:B35"/>
    <mergeCell ref="A36:B36"/>
    <mergeCell ref="N36:Q36"/>
    <mergeCell ref="N37:Q37"/>
    <mergeCell ref="I32:M32"/>
    <mergeCell ref="A29:B29"/>
    <mergeCell ref="A32:B32"/>
    <mergeCell ref="A33:B33"/>
    <mergeCell ref="I28:M28"/>
    <mergeCell ref="N28:Q28"/>
    <mergeCell ref="I24:M24"/>
    <mergeCell ref="I25:M25"/>
    <mergeCell ref="I26:M26"/>
    <mergeCell ref="I27:M27"/>
    <mergeCell ref="N24:Q24"/>
    <mergeCell ref="N25:Q25"/>
    <mergeCell ref="N26:Q26"/>
    <mergeCell ref="A2:Z2"/>
    <mergeCell ref="A3:Z3"/>
    <mergeCell ref="A4:Z4"/>
    <mergeCell ref="A5:Z5"/>
    <mergeCell ref="A6:Z6"/>
    <mergeCell ref="D7:D9"/>
    <mergeCell ref="E7:E9"/>
    <mergeCell ref="Y7:Y9"/>
    <mergeCell ref="V8:V9"/>
    <mergeCell ref="I37:M37"/>
    <mergeCell ref="I33:M33"/>
    <mergeCell ref="I35:M35"/>
    <mergeCell ref="I36:M36"/>
    <mergeCell ref="I29:M29"/>
    <mergeCell ref="L7:L9"/>
    <mergeCell ref="M7:V7"/>
    <mergeCell ref="T8:T9"/>
    <mergeCell ref="N34:Q34"/>
    <mergeCell ref="I34:M34"/>
    <mergeCell ref="W8:W9"/>
    <mergeCell ref="X8:X9"/>
    <mergeCell ref="Z7:Z9"/>
    <mergeCell ref="M8:N8"/>
    <mergeCell ref="O8:O9"/>
    <mergeCell ref="P8:Q8"/>
    <mergeCell ref="R8:R9"/>
    <mergeCell ref="W7:X7"/>
    <mergeCell ref="S8:S9"/>
    <mergeCell ref="I48:N48"/>
    <mergeCell ref="O48:T48"/>
    <mergeCell ref="V48:Y48"/>
    <mergeCell ref="I38:M38"/>
    <mergeCell ref="A38:B38"/>
    <mergeCell ref="A39:B39"/>
    <mergeCell ref="I39:Q39"/>
    <mergeCell ref="I41:R44"/>
    <mergeCell ref="N38:Q38"/>
    <mergeCell ref="U8:U9"/>
    <mergeCell ref="F7:G8"/>
    <mergeCell ref="H7:H9"/>
    <mergeCell ref="I7:I9"/>
    <mergeCell ref="J7:J9"/>
    <mergeCell ref="B7:B9"/>
    <mergeCell ref="C7:C9"/>
    <mergeCell ref="A30:B30"/>
    <mergeCell ref="I30:M30"/>
    <mergeCell ref="N30:Q30"/>
    <mergeCell ref="A28:B28"/>
    <mergeCell ref="A34:B34"/>
    <mergeCell ref="K7:K9"/>
    <mergeCell ref="A21:G21"/>
    <mergeCell ref="A7:A9"/>
    <mergeCell ref="N27:Q27"/>
    <mergeCell ref="A27:B27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35" r:id="rId2"/>
  <headerFooter>
    <oddFooter>&amp;C&amp;"Arial,Negrita"&amp;11Pag. &amp;P - 2</oddFooter>
  </headerFooter>
  <rowBreaks count="1" manualBreakCount="1">
    <brk id="40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2023-04-03T16:42:28Z</cp:lastPrinted>
  <dcterms:created xsi:type="dcterms:W3CDTF">2006-07-11T17:39:34Z</dcterms:created>
  <dcterms:modified xsi:type="dcterms:W3CDTF">2023-04-03T16:42:55Z</dcterms:modified>
  <cp:category/>
  <cp:version/>
  <cp:contentType/>
  <cp:contentStatus/>
</cp:coreProperties>
</file>