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7608" tabRatio="601" activeTab="0"/>
  </bookViews>
  <sheets>
    <sheet name="Act. 1 Empleados Temporal" sheetId="1" r:id="rId1"/>
    <sheet name="Act. 2 Empleados Temporal" sheetId="2" r:id="rId2"/>
  </sheets>
  <definedNames>
    <definedName name="_xlnm.Print_Area" localSheetId="0">'Act. 1 Empleados Temporal'!$A$1:$Y$45</definedName>
    <definedName name="_xlnm.Print_Area" localSheetId="1">'Act. 2 Empleados Temporal'!$A$1:$X$53</definedName>
    <definedName name="_xlnm.Print_Titles" localSheetId="0">'Act. 1 Empleados Temporal'!$1:$8</definedName>
  </definedNames>
  <calcPr fullCalcOnLoad="1"/>
</workbook>
</file>

<file path=xl/sharedStrings.xml><?xml version="1.0" encoding="utf-8"?>
<sst xmlns="http://schemas.openxmlformats.org/spreadsheetml/2006/main" count="278" uniqueCount="141">
  <si>
    <t>Estatus</t>
  </si>
  <si>
    <t>Departamento</t>
  </si>
  <si>
    <t>CONSEJO NACIONAL PARA EL VIH Y EL SIDA (CONAVIHSIDA)</t>
  </si>
  <si>
    <t xml:space="preserve">          Observaciones:</t>
  </si>
  <si>
    <t>VILMA JINETTE PERALTA LIZARDO</t>
  </si>
  <si>
    <t xml:space="preserve">                                      </t>
  </si>
  <si>
    <t>JOSE ENRIQUE PANIAGUA CUSTODIO</t>
  </si>
  <si>
    <t>MIGUEL RUIZ CUEVAS</t>
  </si>
  <si>
    <t>WANDA YANET MEDINA GARCIA</t>
  </si>
  <si>
    <t>EBONY CRISTAL PEÑA</t>
  </si>
  <si>
    <t>MIRIAM JOSEFINA BAEZ PIMENTEL</t>
  </si>
  <si>
    <t>OSCAR ROSARIO PIMENTEL</t>
  </si>
  <si>
    <t>DAMARES ENARDA MESA FIGUEREO</t>
  </si>
  <si>
    <t>FRANCIA TEJEDA CONTRERAS DE SIERRA</t>
  </si>
  <si>
    <t>JOSE ANDRES PORTES TEJEDA</t>
  </si>
  <si>
    <t>GUMERSINDO DE JESUS CUEVAS ARIAS</t>
  </si>
  <si>
    <t>MARIA SOLEDAD CASANOVA BIVIECA</t>
  </si>
  <si>
    <t>CONTADORA</t>
  </si>
  <si>
    <t>RUBEN EMILIO URIBE JORGE</t>
  </si>
  <si>
    <t>LUIS FELIPE FRANCISCO MORBAN</t>
  </si>
  <si>
    <t>ESMERALYS ESTHER MARTINEZ LUGO</t>
  </si>
  <si>
    <t>GENEROSO ANIBAL CASTILLO VIÑALS</t>
  </si>
  <si>
    <t>INDHIRA DIANINI POPOTEUR CORNIELL</t>
  </si>
  <si>
    <t>CARLOS RAFAEL CASTILLO MATOS</t>
  </si>
  <si>
    <t>ELYSAURIS CASILLA MIESES</t>
  </si>
  <si>
    <t>MARIA ALTAGRACIA DE LOS A. CASTILLO</t>
  </si>
  <si>
    <t xml:space="preserve">DIVISIÓN DE TECNOLOGÍA DE LA INFORMACIÓN Y COMUNICACIÓN </t>
  </si>
  <si>
    <t>ENC. DE LA DIVISIÓN DE TECNOLOGÍA DE LA INFORMACIÓN Y COMUNICACIÓN</t>
  </si>
  <si>
    <t>DIRECCION EJECUTIVA</t>
  </si>
  <si>
    <t>COORDINADOR INTERINSTITUCIONAL</t>
  </si>
  <si>
    <t>DIVISION FINANCIERA</t>
  </si>
  <si>
    <t>TÉCNICO DE CONTABILIDAD</t>
  </si>
  <si>
    <t>SECCION DE COMPRAS Y CONTRATACIONES</t>
  </si>
  <si>
    <t>DIVISION DE ATENCION Y APOYO A POBLACIONES CLAVES</t>
  </si>
  <si>
    <t>DIVISION JURIDICA</t>
  </si>
  <si>
    <t>ANALISTA LEGAL</t>
  </si>
  <si>
    <t>SECCION DE SERVICIOS GENERALES</t>
  </si>
  <si>
    <t>ENCARGADO DE SERVICIOS GENERALES</t>
  </si>
  <si>
    <t>DIVISION DE RECURSOS HUMANOS</t>
  </si>
  <si>
    <t>ENCARGADO DE LA DIVISION DE RECURSOS HUMANOS</t>
  </si>
  <si>
    <t>TÉCNICO EN CONTROL DE BIENES</t>
  </si>
  <si>
    <t>DEPARTAMENTO ADMINISTRATIVO FINANCIERO</t>
  </si>
  <si>
    <t>ENCARGADA DEL DEPARTAMENTO ADMINISTRATIVO FINANCIERO</t>
  </si>
  <si>
    <t>ENCARGADA DE LA SECCION DE COMPTRAS Y CONTRATACIONES</t>
  </si>
  <si>
    <t>DIVISION DE PLANIFICACION Y DESARROLLO</t>
  </si>
  <si>
    <t>ENCARGADA DE LA DIVISION DE PLANIFICACION Y DESARROLLO</t>
  </si>
  <si>
    <t>ENCARGADO DE LA DIVISION JURIDICA</t>
  </si>
  <si>
    <t>ENCARGADO DE CONTROL DE BIENES</t>
  </si>
  <si>
    <t>TECNICO ADMINISTRATIVO</t>
  </si>
  <si>
    <t>DIVISION DE TECNOLOGIAS DE LA INFORMACION Y COMUNICACIÓN</t>
  </si>
  <si>
    <t>ADMINISTRADOR DE REDES Y COMUNICACIONES</t>
  </si>
  <si>
    <t>OFICIAL DE ATENCIÓN A POBLACIONES CLAVE Y MOVILIZACIÓN SOCIAL</t>
  </si>
  <si>
    <t>TECNICO DE CONTABILIDAD</t>
  </si>
  <si>
    <t>TEMPORAL CARGO DE CARRERA</t>
  </si>
  <si>
    <t>NO.</t>
  </si>
  <si>
    <t>ESTATUS</t>
  </si>
  <si>
    <t>INICIO DE CONTRATO</t>
  </si>
  <si>
    <t>DESDE</t>
  </si>
  <si>
    <t>HASTA</t>
  </si>
  <si>
    <t>SUELDO BRUTO (RD$)</t>
  </si>
  <si>
    <t>ISR</t>
  </si>
  <si>
    <t>SEGURO SAVICA</t>
  </si>
  <si>
    <t xml:space="preserve">ASP </t>
  </si>
  <si>
    <t>AFP (9.97%)</t>
  </si>
  <si>
    <t>EMPLEADO (2.87%)</t>
  </si>
  <si>
    <t>PATRONAL (7.10%)</t>
  </si>
  <si>
    <t>RIESGOS LABORALES
(1.1%) (2*)</t>
  </si>
  <si>
    <t>SEGURIDAD SOCIAL (LEY 87-01)</t>
  </si>
  <si>
    <t>EMPLEADO (3.04%)</t>
  </si>
  <si>
    <t>PATRONAL (7.09%)</t>
  </si>
  <si>
    <t>DEPENDIENTES ADICIONALES  (4*)</t>
  </si>
  <si>
    <t>SUB-TOTAL TSS</t>
  </si>
  <si>
    <t>TOTAL RETENCIONES Y APORTES</t>
  </si>
  <si>
    <t>SUELDO NETO (RD$)</t>
  </si>
  <si>
    <t>SUB-CUENTA NO.</t>
  </si>
  <si>
    <t>APORTES PATRONAL</t>
  </si>
  <si>
    <t>DEDUCCION EMPLEADOS</t>
  </si>
  <si>
    <t>SFS (10.53%)    (3*)</t>
  </si>
  <si>
    <t>REPORTE DE NOMINA</t>
  </si>
  <si>
    <t>CAPITULO: 0207         SUBCAPTIRULO: 01        DAF: 01        UE: 0007        PROGRAMA: 42        SUBPROGRAMA: 05        PROYECTO: 0        ACTIVIDAD: 0001        CUENTA: 2.1.1.2.08        FONDO: 0100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</si>
  <si>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</si>
  <si>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</si>
  <si>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CAPITULO: 0207         SUBCAPTIRULO: 01        DAF: 01        UE: 0007        PROGRAMA: 42        SUBPROGRAMA: 05        PROYECTO: 0        ACTIVIDAD: 0002        CUENTA: 2.1.1.2.08        FONDO: 0100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</si>
  <si>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</si>
  <si>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</si>
  <si>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</si>
  <si>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</si>
  <si>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</si>
  <si>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</si>
  <si>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</si>
  <si>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</si>
  <si>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</si>
  <si>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</si>
  <si>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SEGURO FAMILIAR DE SALUD</t>
  </si>
  <si>
    <t>SFS-SALUD PADRE</t>
  </si>
  <si>
    <t>DESCUENTO ASP CONAVIHSIDA</t>
  </si>
  <si>
    <t>ASOCIASIÓN DE SERVIDORES PUBLICO DONAVIHSIDA</t>
  </si>
  <si>
    <t>APORTE FONDO DE PENCION</t>
  </si>
  <si>
    <t>APORTE SEGURO DE RIESGO LABORALES</t>
  </si>
  <si>
    <t>APORTE SEGURO FAMILIAR DE SALUD</t>
  </si>
  <si>
    <t xml:space="preserve">TOTAL POR PROGRAMACION </t>
  </si>
  <si>
    <t>TOTAL GENERAL</t>
  </si>
  <si>
    <t>JENNIFER MARIA MARTY GERMAN</t>
  </si>
  <si>
    <t>CERTIFICO QUE ESTA NOMINA DE PAGO QUE CONSTA DE ***3*** HOJAS, ESTA CORRECTA Y COMPLETA Y QUE LAS PERSONAS ENUMERADAS EN LA MISMA SON LAS QUE A LA FECHA FIGURAN EN LOS RECORDS DE PERSONAL QUE MANTIENE LA CNECC.</t>
  </si>
  <si>
    <t>DESCUENTO DE INAVÍ (OPTICA OVIEDO)</t>
  </si>
  <si>
    <t>INSTITUTO DE AUXILIOS Y VIVIENDAS (INAVI)</t>
  </si>
  <si>
    <t>CLOTILDE ANTONIA SANCHEZ ORTIZ</t>
  </si>
  <si>
    <t>TECNICO DE EQUIDAD DE GENERO</t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</si>
  <si>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</si>
  <si>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</si>
  <si>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</si>
  <si>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DEPARTAMENTO TÉCNICO</t>
  </si>
  <si>
    <t>DIVISIÓN DE MONITOREO A LA RESPUESTA NACIONAL EPIDEMIOLÓGICA</t>
  </si>
  <si>
    <t>MELVIN BRIOSO ZAPATA</t>
  </si>
  <si>
    <t>ENCARGADO DEL DEPARTAMENTO TECNICO</t>
  </si>
  <si>
    <t>ROBERT NINA SALDAÑA</t>
  </si>
  <si>
    <t>COORDINADOR DE MONITOREO A LA RESPUESTA NACIONAL EPIDEMIOLÓGICA</t>
  </si>
  <si>
    <t>MARIA JACQUELINE RAMIREZ GONZALEZ</t>
  </si>
  <si>
    <t>ANALISTA FINANCIERO PARA SUB-RECEPTORES</t>
  </si>
  <si>
    <t>JOAQUIN ISABEL</t>
  </si>
  <si>
    <t>YADIRA MEDINA MENDOZA</t>
  </si>
  <si>
    <t>ANALISTA DE MONITOREO Y EVALUACION DE LA RESPUESTA NACIONAL AL VIH Y EL SIDA</t>
  </si>
  <si>
    <t>JIMMY ALBERTO GONZALEZ ROMERO</t>
  </si>
  <si>
    <t>SALVADOR ERNESTO ROMERO GARCIA</t>
  </si>
  <si>
    <t>TÉCNICO ADMINISTRATIVO</t>
  </si>
  <si>
    <t>NOMBRE Y APELLIDO</t>
  </si>
  <si>
    <t>CARGO</t>
  </si>
  <si>
    <r>
      <t xml:space="preserve">UNIDAD ORGANIZATIVA 
</t>
    </r>
    <r>
      <rPr>
        <b/>
        <sz val="12"/>
        <rFont val="Arial"/>
        <family val="2"/>
      </rPr>
      <t>(DIRECCIÓN, DEPARTAMENTO, DIVISIÓN Y SECCIÓN)</t>
    </r>
  </si>
  <si>
    <t>DIVISIÓN DE FORTALECIMIENTO DEL ACCESO A LOS SERVICIOS DE SALUD</t>
  </si>
  <si>
    <t>ANNYA GABRIELA PENN FAJARDO</t>
  </si>
  <si>
    <t>TOTAL EMPLEADOS:</t>
  </si>
  <si>
    <t xml:space="preserve">ASOCIASIÓN DE SERVIDORES PUBLICO </t>
  </si>
  <si>
    <t>ANGELA BEATRIZ URIBE TEJEDA</t>
  </si>
  <si>
    <t>PAGO SUELDO 000004 PERSONAL TEMPORAL EN CARGOS DE CARRERA CORRESPONIENTE AL MES DE AGOSTO 2022</t>
  </si>
  <si>
    <t>PAGO SUELDO 000004 PERSONAL TEMPORAL EN CARGOS DE CARRERA CORRESPONIENTE AL MES DE AGOSTO  2022</t>
  </si>
  <si>
    <t>TECNICO DE ACCESO A LA INFORMACIÓN</t>
  </si>
  <si>
    <t>DESCUENTO SOCIO COOPERATIVA</t>
  </si>
  <si>
    <t>RAI</t>
  </si>
  <si>
    <t>SADI MARLEN CATANO SIERRA</t>
  </si>
  <si>
    <t>COOPCONAVIHSIDA</t>
  </si>
  <si>
    <t>DESCUENTO SOCIOS COOP-CONAVIHSIDA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</si>
</sst>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mmm\-yyyy"/>
    <numFmt numFmtId="201" formatCode="[$-1C0A]dddd\,\ d\ &quot;de&quot;\ mmmm\ &quot;de&quot;\ yyyy"/>
    <numFmt numFmtId="202" formatCode="dd/mm/yyyy;@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6"/>
      <name val="Calibri"/>
      <family val="2"/>
    </font>
    <font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theme="0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0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177" fontId="62" fillId="33" borderId="10" xfId="0" applyNumberFormat="1" applyFont="1" applyFill="1" applyBorder="1" applyAlignment="1">
      <alignment horizontal="center" vertical="center"/>
    </xf>
    <xf numFmtId="177" fontId="62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vertical="center" wrapText="1"/>
    </xf>
    <xf numFmtId="177" fontId="63" fillId="0" borderId="12" xfId="0" applyNumberFormat="1" applyFont="1" applyFill="1" applyBorder="1" applyAlignment="1">
      <alignment horizontal="center" vertical="center" wrapText="1"/>
    </xf>
    <xf numFmtId="14" fontId="63" fillId="0" borderId="12" xfId="0" applyNumberFormat="1" applyFont="1" applyFill="1" applyBorder="1" applyAlignment="1">
      <alignment horizontal="center" vertical="center" wrapText="1"/>
    </xf>
    <xf numFmtId="177" fontId="63" fillId="0" borderId="12" xfId="0" applyNumberFormat="1" applyFont="1" applyFill="1" applyBorder="1" applyAlignment="1">
      <alignment horizontal="center" vertical="center"/>
    </xf>
    <xf numFmtId="177" fontId="63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63" fillId="0" borderId="13" xfId="0" applyNumberFormat="1" applyFont="1" applyFill="1" applyBorder="1" applyAlignment="1">
      <alignment horizontal="center" vertical="center"/>
    </xf>
    <xf numFmtId="177" fontId="63" fillId="0" borderId="14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43" fontId="38" fillId="0" borderId="12" xfId="49" applyFont="1" applyBorder="1" applyAlignment="1">
      <alignment vertical="center"/>
    </xf>
    <xf numFmtId="43" fontId="3" fillId="0" borderId="12" xfId="49" applyFont="1" applyBorder="1" applyAlignment="1">
      <alignment vertical="center"/>
    </xf>
    <xf numFmtId="177" fontId="63" fillId="0" borderId="12" xfId="0" applyNumberFormat="1" applyFont="1" applyFill="1" applyBorder="1" applyAlignment="1">
      <alignment horizontal="right" vertical="center" wrapText="1"/>
    </xf>
    <xf numFmtId="177" fontId="63" fillId="0" borderId="14" xfId="0" applyNumberFormat="1" applyFont="1" applyFill="1" applyBorder="1" applyAlignment="1">
      <alignment horizontal="right" vertical="center" wrapText="1"/>
    </xf>
    <xf numFmtId="3" fontId="63" fillId="0" borderId="13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vertical="center" wrapText="1"/>
    </xf>
    <xf numFmtId="177" fontId="63" fillId="0" borderId="15" xfId="0" applyNumberFormat="1" applyFont="1" applyFill="1" applyBorder="1" applyAlignment="1">
      <alignment horizontal="center" vertical="center" wrapText="1"/>
    </xf>
    <xf numFmtId="177" fontId="63" fillId="0" borderId="15" xfId="0" applyNumberFormat="1" applyFont="1" applyFill="1" applyBorder="1" applyAlignment="1">
      <alignment horizontal="right" vertical="center" wrapText="1"/>
    </xf>
    <xf numFmtId="177" fontId="63" fillId="0" borderId="16" xfId="0" applyNumberFormat="1" applyFont="1" applyFill="1" applyBorder="1" applyAlignment="1">
      <alignment horizontal="right" vertical="center" wrapText="1"/>
    </xf>
    <xf numFmtId="3" fontId="63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63" fillId="0" borderId="18" xfId="0" applyFont="1" applyFill="1" applyBorder="1" applyAlignment="1">
      <alignment vertical="center" wrapText="1"/>
    </xf>
    <xf numFmtId="177" fontId="63" fillId="0" borderId="18" xfId="0" applyNumberFormat="1" applyFont="1" applyFill="1" applyBorder="1" applyAlignment="1">
      <alignment horizontal="center" vertical="center" wrapText="1"/>
    </xf>
    <xf numFmtId="177" fontId="63" fillId="0" borderId="18" xfId="0" applyNumberFormat="1" applyFont="1" applyFill="1" applyBorder="1" applyAlignment="1">
      <alignment horizontal="right" vertical="center" wrapText="1"/>
    </xf>
    <xf numFmtId="177" fontId="63" fillId="0" borderId="19" xfId="0" applyNumberFormat="1" applyFont="1" applyFill="1" applyBorder="1" applyAlignment="1">
      <alignment horizontal="right" vertical="center" wrapText="1"/>
    </xf>
    <xf numFmtId="3" fontId="63" fillId="0" borderId="20" xfId="0" applyNumberFormat="1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 wrapText="1"/>
    </xf>
    <xf numFmtId="43" fontId="5" fillId="7" borderId="12" xfId="49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14" fontId="63" fillId="0" borderId="15" xfId="0" applyNumberFormat="1" applyFont="1" applyFill="1" applyBorder="1" applyAlignment="1">
      <alignment horizontal="center" vertical="center" wrapText="1"/>
    </xf>
    <xf numFmtId="14" fontId="63" fillId="0" borderId="18" xfId="0" applyNumberFormat="1" applyFont="1" applyFill="1" applyBorder="1" applyAlignment="1">
      <alignment horizontal="center" vertical="center" wrapText="1"/>
    </xf>
    <xf numFmtId="177" fontId="63" fillId="0" borderId="22" xfId="0" applyNumberFormat="1" applyFont="1" applyFill="1" applyBorder="1" applyAlignment="1">
      <alignment horizontal="left" vertical="center" wrapText="1"/>
    </xf>
    <xf numFmtId="0" fontId="63" fillId="0" borderId="23" xfId="0" applyFont="1" applyFill="1" applyBorder="1" applyAlignment="1">
      <alignment horizontal="center" vertical="center" wrapText="1"/>
    </xf>
    <xf numFmtId="43" fontId="65" fillId="34" borderId="12" xfId="49" applyFont="1" applyFill="1" applyBorder="1" applyAlignment="1">
      <alignment vertical="center"/>
    </xf>
    <xf numFmtId="3" fontId="8" fillId="33" borderId="24" xfId="0" applyNumberFormat="1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center" vertical="center" wrapText="1"/>
    </xf>
    <xf numFmtId="177" fontId="63" fillId="0" borderId="26" xfId="0" applyNumberFormat="1" applyFont="1" applyFill="1" applyBorder="1" applyAlignment="1">
      <alignment horizontal="left" vertical="center" wrapText="1"/>
    </xf>
    <xf numFmtId="3" fontId="63" fillId="0" borderId="27" xfId="0" applyNumberFormat="1" applyFont="1" applyFill="1" applyBorder="1" applyAlignment="1">
      <alignment horizontal="center" vertical="center"/>
    </xf>
    <xf numFmtId="43" fontId="14" fillId="0" borderId="0" xfId="49" applyFont="1" applyFill="1" applyBorder="1" applyAlignment="1">
      <alignment vertical="center"/>
    </xf>
    <xf numFmtId="43" fontId="4" fillId="35" borderId="12" xfId="49" applyFont="1" applyFill="1" applyBorder="1" applyAlignment="1">
      <alignment horizontal="center" vertical="center"/>
    </xf>
    <xf numFmtId="43" fontId="66" fillId="36" borderId="12" xfId="49" applyFont="1" applyFill="1" applyBorder="1" applyAlignment="1">
      <alignment vertical="center"/>
    </xf>
    <xf numFmtId="43" fontId="13" fillId="0" borderId="12" xfId="49" applyFont="1" applyBorder="1" applyAlignment="1">
      <alignment vertical="center"/>
    </xf>
    <xf numFmtId="43" fontId="4" fillId="33" borderId="12" xfId="49" applyFont="1" applyFill="1" applyBorder="1" applyAlignment="1">
      <alignment vertical="center"/>
    </xf>
    <xf numFmtId="43" fontId="14" fillId="35" borderId="12" xfId="49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177" fontId="63" fillId="0" borderId="15" xfId="0" applyNumberFormat="1" applyFont="1" applyFill="1" applyBorder="1" applyAlignment="1">
      <alignment horizontal="center" vertical="center"/>
    </xf>
    <xf numFmtId="177" fontId="63" fillId="0" borderId="16" xfId="0" applyNumberFormat="1" applyFont="1" applyFill="1" applyBorder="1" applyAlignment="1">
      <alignment horizontal="right" vertical="center"/>
    </xf>
    <xf numFmtId="177" fontId="63" fillId="0" borderId="18" xfId="0" applyNumberFormat="1" applyFont="1" applyFill="1" applyBorder="1" applyAlignment="1">
      <alignment horizontal="center" vertical="center"/>
    </xf>
    <xf numFmtId="177" fontId="63" fillId="0" borderId="18" xfId="0" applyNumberFormat="1" applyFont="1" applyFill="1" applyBorder="1" applyAlignment="1">
      <alignment horizontal="right" vertical="center"/>
    </xf>
    <xf numFmtId="177" fontId="63" fillId="0" borderId="19" xfId="0" applyNumberFormat="1" applyFont="1" applyFill="1" applyBorder="1" applyAlignment="1">
      <alignment horizontal="right" vertical="center"/>
    </xf>
    <xf numFmtId="0" fontId="63" fillId="0" borderId="29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177" fontId="63" fillId="0" borderId="32" xfId="0" applyNumberFormat="1" applyFont="1" applyFill="1" applyBorder="1" applyAlignment="1">
      <alignment horizontal="left" vertical="center" wrapText="1"/>
    </xf>
    <xf numFmtId="177" fontId="63" fillId="0" borderId="33" xfId="0" applyNumberFormat="1" applyFont="1" applyFill="1" applyBorder="1" applyAlignment="1">
      <alignment horizontal="left" vertical="center" wrapText="1"/>
    </xf>
    <xf numFmtId="177" fontId="10" fillId="0" borderId="33" xfId="0" applyNumberFormat="1" applyFont="1" applyFill="1" applyBorder="1" applyAlignment="1">
      <alignment horizontal="left" vertical="center" wrapText="1"/>
    </xf>
    <xf numFmtId="177" fontId="63" fillId="0" borderId="34" xfId="0" applyNumberFormat="1" applyFont="1" applyFill="1" applyBorder="1" applyAlignment="1">
      <alignment horizontal="left" vertical="center" wrapText="1"/>
    </xf>
    <xf numFmtId="43" fontId="13" fillId="0" borderId="12" xfId="49" applyFont="1" applyBorder="1" applyAlignment="1">
      <alignment horizontal="left" vertical="center"/>
    </xf>
    <xf numFmtId="43" fontId="14" fillId="35" borderId="35" xfId="49" applyFont="1" applyFill="1" applyBorder="1" applyAlignment="1">
      <alignment horizontal="center" vertical="center"/>
    </xf>
    <xf numFmtId="43" fontId="14" fillId="35" borderId="36" xfId="49" applyFont="1" applyFill="1" applyBorder="1" applyAlignment="1">
      <alignment horizontal="center" vertical="center"/>
    </xf>
    <xf numFmtId="43" fontId="14" fillId="35" borderId="22" xfId="49" applyFont="1" applyFill="1" applyBorder="1" applyAlignment="1">
      <alignment horizontal="center" vertical="center"/>
    </xf>
    <xf numFmtId="43" fontId="13" fillId="0" borderId="35" xfId="49" applyFont="1" applyBorder="1" applyAlignment="1">
      <alignment horizontal="left" vertical="center"/>
    </xf>
    <xf numFmtId="43" fontId="13" fillId="0" borderId="36" xfId="49" applyFont="1" applyBorder="1" applyAlignment="1">
      <alignment horizontal="left" vertical="center"/>
    </xf>
    <xf numFmtId="43" fontId="4" fillId="33" borderId="12" xfId="49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177" fontId="4" fillId="33" borderId="21" xfId="0" applyNumberFormat="1" applyFont="1" applyFill="1" applyBorder="1" applyAlignment="1">
      <alignment horizontal="center" vertical="center" wrapText="1"/>
    </xf>
    <xf numFmtId="177" fontId="4" fillId="33" borderId="4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33" borderId="4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wrapText="1"/>
    </xf>
    <xf numFmtId="43" fontId="15" fillId="0" borderId="12" xfId="49" applyFont="1" applyBorder="1" applyAlignment="1">
      <alignment horizontal="left" vertical="center"/>
    </xf>
    <xf numFmtId="43" fontId="14" fillId="35" borderId="12" xfId="49" applyFont="1" applyFill="1" applyBorder="1" applyAlignment="1">
      <alignment horizontal="center" vertical="center"/>
    </xf>
    <xf numFmtId="43" fontId="16" fillId="7" borderId="12" xfId="49" applyFont="1" applyFill="1" applyBorder="1" applyAlignment="1">
      <alignment horizontal="left" vertical="center"/>
    </xf>
    <xf numFmtId="0" fontId="17" fillId="34" borderId="0" xfId="0" applyFont="1" applyFill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43" fontId="5" fillId="7" borderId="12" xfId="49" applyFont="1" applyFill="1" applyBorder="1" applyAlignment="1">
      <alignment horizontal="center" vertical="center"/>
    </xf>
    <xf numFmtId="43" fontId="15" fillId="0" borderId="12" xfId="49" applyFont="1" applyBorder="1" applyAlignment="1">
      <alignment horizontal="center" vertical="center"/>
    </xf>
    <xf numFmtId="43" fontId="15" fillId="0" borderId="35" xfId="49" applyFont="1" applyBorder="1" applyAlignment="1">
      <alignment horizontal="left" vertical="center"/>
    </xf>
    <xf numFmtId="43" fontId="15" fillId="0" borderId="36" xfId="49" applyFont="1" applyBorder="1" applyAlignment="1">
      <alignment horizontal="left" vertical="center"/>
    </xf>
    <xf numFmtId="43" fontId="15" fillId="0" borderId="22" xfId="49" applyFont="1" applyBorder="1" applyAlignment="1">
      <alignment horizontal="left" vertical="center"/>
    </xf>
    <xf numFmtId="43" fontId="4" fillId="0" borderId="53" xfId="49" applyFont="1" applyBorder="1" applyAlignment="1">
      <alignment horizontal="center" vertical="center"/>
    </xf>
    <xf numFmtId="43" fontId="4" fillId="0" borderId="54" xfId="49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428625</xdr:colOff>
      <xdr:row>0</xdr:row>
      <xdr:rowOff>0</xdr:rowOff>
    </xdr:from>
    <xdr:to>
      <xdr:col>10</xdr:col>
      <xdr:colOff>857250</xdr:colOff>
      <xdr:row>0</xdr:row>
      <xdr:rowOff>1790700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96950" y="0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161925</xdr:colOff>
      <xdr:row>0</xdr:row>
      <xdr:rowOff>0</xdr:rowOff>
    </xdr:from>
    <xdr:to>
      <xdr:col>10</xdr:col>
      <xdr:colOff>514350</xdr:colOff>
      <xdr:row>1</xdr:row>
      <xdr:rowOff>1428750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0"/>
          <a:ext cx="21431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="70" zoomScaleNormal="70" zoomScaleSheetLayoutView="55" workbookViewId="0" topLeftCell="A8">
      <selection activeCell="F41" sqref="F41"/>
    </sheetView>
  </sheetViews>
  <sheetFormatPr defaultColWidth="9.140625" defaultRowHeight="12.75"/>
  <cols>
    <col min="1" max="1" width="5.8515625" style="17" customWidth="1"/>
    <col min="2" max="2" width="38.7109375" style="17" customWidth="1"/>
    <col min="3" max="3" width="38.7109375" style="0" customWidth="1"/>
    <col min="4" max="4" width="36.140625" style="0" customWidth="1"/>
    <col min="5" max="5" width="37.00390625" style="0" customWidth="1"/>
    <col min="6" max="6" width="11.57421875" style="0" bestFit="1" customWidth="1"/>
    <col min="7" max="7" width="11.7109375" style="0" customWidth="1"/>
    <col min="8" max="8" width="19.28125" style="0" customWidth="1"/>
    <col min="9" max="9" width="14.7109375" style="3" customWidth="1"/>
    <col min="10" max="10" width="10.8515625" style="0" customWidth="1"/>
    <col min="11" max="11" width="13.00390625" style="0" customWidth="1"/>
    <col min="12" max="12" width="16.421875" style="0" customWidth="1"/>
    <col min="13" max="13" width="16.8515625" style="0" customWidth="1"/>
    <col min="14" max="14" width="16.8515625" style="31" customWidth="1"/>
    <col min="15" max="15" width="16.421875" style="0" customWidth="1"/>
    <col min="16" max="16" width="15.421875" style="2" customWidth="1"/>
    <col min="17" max="18" width="17.28125" style="2" customWidth="1"/>
    <col min="19" max="19" width="12.421875" style="0" customWidth="1"/>
    <col min="20" max="20" width="17.421875" style="0" customWidth="1"/>
    <col min="21" max="21" width="18.140625" style="0" customWidth="1"/>
    <col min="22" max="22" width="15.7109375" style="0" customWidth="1"/>
    <col min="23" max="23" width="16.8515625" style="0" customWidth="1"/>
    <col min="24" max="24" width="11.421875" style="0" customWidth="1"/>
    <col min="25" max="26" width="9.140625" style="16" customWidth="1"/>
  </cols>
  <sheetData>
    <row r="1" spans="1:24" ht="142.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21" customHeight="1">
      <c r="A2" s="138" t="s">
        <v>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</row>
    <row r="3" spans="1:24" ht="21" customHeight="1">
      <c r="A3" s="126" t="s">
        <v>78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7.25" customHeight="1">
      <c r="A4" s="126" t="s">
        <v>134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24" customHeight="1" thickBot="1">
      <c r="A5" s="137" t="s">
        <v>79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</row>
    <row r="6" spans="1:26" s="45" customFormat="1" ht="42" customHeight="1">
      <c r="A6" s="114" t="s">
        <v>54</v>
      </c>
      <c r="B6" s="135" t="s">
        <v>125</v>
      </c>
      <c r="C6" s="116" t="s">
        <v>127</v>
      </c>
      <c r="D6" s="123" t="s">
        <v>126</v>
      </c>
      <c r="E6" s="123" t="s">
        <v>55</v>
      </c>
      <c r="F6" s="110" t="s">
        <v>56</v>
      </c>
      <c r="G6" s="111"/>
      <c r="H6" s="116" t="s">
        <v>59</v>
      </c>
      <c r="I6" s="116" t="s">
        <v>60</v>
      </c>
      <c r="J6" s="116" t="s">
        <v>61</v>
      </c>
      <c r="K6" s="119" t="s">
        <v>62</v>
      </c>
      <c r="L6" s="123" t="s">
        <v>67</v>
      </c>
      <c r="M6" s="123"/>
      <c r="N6" s="123"/>
      <c r="O6" s="123"/>
      <c r="P6" s="123"/>
      <c r="Q6" s="123"/>
      <c r="R6" s="123"/>
      <c r="S6" s="123"/>
      <c r="T6" s="123"/>
      <c r="U6" s="116" t="s">
        <v>72</v>
      </c>
      <c r="V6" s="116"/>
      <c r="W6" s="129" t="s">
        <v>73</v>
      </c>
      <c r="X6" s="132" t="s">
        <v>74</v>
      </c>
      <c r="Y6" s="30"/>
      <c r="Z6" s="30"/>
    </row>
    <row r="7" spans="1:26" s="45" customFormat="1" ht="47.25" customHeight="1">
      <c r="A7" s="115"/>
      <c r="B7" s="136"/>
      <c r="C7" s="117" t="s">
        <v>1</v>
      </c>
      <c r="D7" s="117"/>
      <c r="E7" s="117" t="s">
        <v>0</v>
      </c>
      <c r="F7" s="112"/>
      <c r="G7" s="113"/>
      <c r="H7" s="121"/>
      <c r="I7" s="121"/>
      <c r="J7" s="121"/>
      <c r="K7" s="120"/>
      <c r="L7" s="121" t="s">
        <v>63</v>
      </c>
      <c r="M7" s="121"/>
      <c r="N7" s="121" t="s">
        <v>66</v>
      </c>
      <c r="O7" s="121" t="s">
        <v>77</v>
      </c>
      <c r="P7" s="121"/>
      <c r="Q7" s="124" t="s">
        <v>104</v>
      </c>
      <c r="R7" s="124" t="s">
        <v>136</v>
      </c>
      <c r="S7" s="121" t="s">
        <v>70</v>
      </c>
      <c r="T7" s="121" t="s">
        <v>71</v>
      </c>
      <c r="U7" s="121" t="s">
        <v>76</v>
      </c>
      <c r="V7" s="121" t="s">
        <v>75</v>
      </c>
      <c r="W7" s="130"/>
      <c r="X7" s="133"/>
      <c r="Y7" s="30"/>
      <c r="Z7" s="30"/>
    </row>
    <row r="8" spans="1:26" s="45" customFormat="1" ht="62.25" customHeight="1" thickBot="1">
      <c r="A8" s="115"/>
      <c r="B8" s="136"/>
      <c r="C8" s="118"/>
      <c r="D8" s="118"/>
      <c r="E8" s="118"/>
      <c r="F8" s="69" t="s">
        <v>57</v>
      </c>
      <c r="G8" s="69" t="s">
        <v>58</v>
      </c>
      <c r="H8" s="122"/>
      <c r="I8" s="122"/>
      <c r="J8" s="122"/>
      <c r="K8" s="120"/>
      <c r="L8" s="70" t="s">
        <v>64</v>
      </c>
      <c r="M8" s="70" t="s">
        <v>65</v>
      </c>
      <c r="N8" s="122"/>
      <c r="O8" s="70" t="s">
        <v>68</v>
      </c>
      <c r="P8" s="67" t="s">
        <v>69</v>
      </c>
      <c r="Q8" s="125"/>
      <c r="R8" s="125"/>
      <c r="S8" s="122"/>
      <c r="T8" s="122"/>
      <c r="U8" s="122"/>
      <c r="V8" s="122"/>
      <c r="W8" s="131"/>
      <c r="X8" s="134"/>
      <c r="Y8" s="30"/>
      <c r="Z8" s="30"/>
    </row>
    <row r="9" spans="1:26" s="61" customFormat="1" ht="27">
      <c r="A9" s="96">
        <f>A8+1</f>
        <v>1</v>
      </c>
      <c r="B9" s="99" t="s">
        <v>10</v>
      </c>
      <c r="C9" s="55" t="s">
        <v>41</v>
      </c>
      <c r="D9" s="55" t="s">
        <v>42</v>
      </c>
      <c r="E9" s="56" t="s">
        <v>53</v>
      </c>
      <c r="F9" s="71">
        <v>44701</v>
      </c>
      <c r="G9" s="71">
        <v>44885</v>
      </c>
      <c r="H9" s="56">
        <v>185000</v>
      </c>
      <c r="I9" s="57">
        <v>32269.54</v>
      </c>
      <c r="J9" s="57">
        <v>25</v>
      </c>
      <c r="K9" s="57">
        <v>100</v>
      </c>
      <c r="L9" s="57">
        <f aca="true" t="shared" si="0" ref="L9:L29">+H9*2.87%</f>
        <v>5309.5</v>
      </c>
      <c r="M9" s="57">
        <f aca="true" t="shared" si="1" ref="M9:M29">+H9*7.1%</f>
        <v>13134.999999999998</v>
      </c>
      <c r="N9" s="57">
        <f>65050*1.1%</f>
        <v>715.5500000000001</v>
      </c>
      <c r="O9" s="57">
        <f>162625*3.04%</f>
        <v>4943.8</v>
      </c>
      <c r="P9" s="57">
        <f>162625*7.09%</f>
        <v>11530.112500000001</v>
      </c>
      <c r="Q9" s="56"/>
      <c r="R9" s="56"/>
      <c r="S9" s="57">
        <v>0</v>
      </c>
      <c r="T9" s="57">
        <f aca="true" t="shared" si="2" ref="T9:T29">SUM(L9:S9)</f>
        <v>35633.9625</v>
      </c>
      <c r="U9" s="57">
        <f aca="true" t="shared" si="3" ref="U9:U29">+L9+O9</f>
        <v>10253.3</v>
      </c>
      <c r="V9" s="57">
        <f aca="true" t="shared" si="4" ref="V9:V29">+M9+N9+P9</f>
        <v>25380.6625</v>
      </c>
      <c r="W9" s="58">
        <f>+H9-U9-I9-J9-K9-S9-Q9-R9</f>
        <v>142352.16</v>
      </c>
      <c r="X9" s="59">
        <v>121</v>
      </c>
      <c r="Y9" s="60"/>
      <c r="Z9" s="60"/>
    </row>
    <row r="10" spans="1:26" s="53" customFormat="1" ht="27">
      <c r="A10" s="97">
        <f>A9+1</f>
        <v>2</v>
      </c>
      <c r="B10" s="100" t="s">
        <v>132</v>
      </c>
      <c r="C10" s="35" t="s">
        <v>41</v>
      </c>
      <c r="D10" s="35" t="s">
        <v>48</v>
      </c>
      <c r="E10" s="36" t="s">
        <v>53</v>
      </c>
      <c r="F10" s="37">
        <v>44776</v>
      </c>
      <c r="G10" s="37">
        <v>44960</v>
      </c>
      <c r="H10" s="36">
        <v>40000</v>
      </c>
      <c r="I10" s="49">
        <v>442.65</v>
      </c>
      <c r="J10" s="49">
        <v>25</v>
      </c>
      <c r="K10" s="49">
        <v>100</v>
      </c>
      <c r="L10" s="49">
        <f t="shared" si="0"/>
        <v>1148</v>
      </c>
      <c r="M10" s="49">
        <f t="shared" si="1"/>
        <v>2839.9999999999995</v>
      </c>
      <c r="N10" s="49">
        <f>+H10*1.1%</f>
        <v>440.00000000000006</v>
      </c>
      <c r="O10" s="49">
        <f aca="true" t="shared" si="5" ref="O10:O29">+H10*3.04%</f>
        <v>1216</v>
      </c>
      <c r="P10" s="49">
        <f aca="true" t="shared" si="6" ref="P10:P29">+H10*7.09%</f>
        <v>2836</v>
      </c>
      <c r="Q10" s="36"/>
      <c r="R10" s="36"/>
      <c r="S10" s="49"/>
      <c r="T10" s="49">
        <f t="shared" si="2"/>
        <v>8480</v>
      </c>
      <c r="U10" s="49">
        <f t="shared" si="3"/>
        <v>2364</v>
      </c>
      <c r="V10" s="49">
        <f t="shared" si="4"/>
        <v>6116</v>
      </c>
      <c r="W10" s="50">
        <f aca="true" t="shared" si="7" ref="W10:W28">+H10-U10-I10-J10-K10-S10-Q10-R10</f>
        <v>37068.35</v>
      </c>
      <c r="X10" s="51">
        <v>121</v>
      </c>
      <c r="Y10" s="52"/>
      <c r="Z10" s="52"/>
    </row>
    <row r="11" spans="1:26" s="53" customFormat="1" ht="27">
      <c r="A11" s="97">
        <f>A10+1</f>
        <v>3</v>
      </c>
      <c r="B11" s="100" t="s">
        <v>19</v>
      </c>
      <c r="C11" s="35" t="s">
        <v>41</v>
      </c>
      <c r="D11" s="35" t="s">
        <v>48</v>
      </c>
      <c r="E11" s="36" t="s">
        <v>53</v>
      </c>
      <c r="F11" s="37">
        <v>44776</v>
      </c>
      <c r="G11" s="37">
        <v>44960</v>
      </c>
      <c r="H11" s="36">
        <v>40000</v>
      </c>
      <c r="I11" s="49">
        <v>442.65</v>
      </c>
      <c r="J11" s="49">
        <v>25</v>
      </c>
      <c r="K11" s="49">
        <v>100</v>
      </c>
      <c r="L11" s="49">
        <f t="shared" si="0"/>
        <v>1148</v>
      </c>
      <c r="M11" s="49">
        <f t="shared" si="1"/>
        <v>2839.9999999999995</v>
      </c>
      <c r="N11" s="49">
        <f>+H11*1.1%</f>
        <v>440.00000000000006</v>
      </c>
      <c r="O11" s="49">
        <f t="shared" si="5"/>
        <v>1216</v>
      </c>
      <c r="P11" s="49">
        <f t="shared" si="6"/>
        <v>2836</v>
      </c>
      <c r="Q11" s="36">
        <v>2399.29</v>
      </c>
      <c r="R11" s="36">
        <v>500</v>
      </c>
      <c r="S11" s="49"/>
      <c r="T11" s="49">
        <f t="shared" si="2"/>
        <v>11379.29</v>
      </c>
      <c r="U11" s="49">
        <f t="shared" si="3"/>
        <v>2364</v>
      </c>
      <c r="V11" s="49">
        <f t="shared" si="4"/>
        <v>6116</v>
      </c>
      <c r="W11" s="50">
        <f t="shared" si="7"/>
        <v>34169.06</v>
      </c>
      <c r="X11" s="51">
        <v>121</v>
      </c>
      <c r="Y11" s="52"/>
      <c r="Z11" s="52"/>
    </row>
    <row r="12" spans="1:26" s="53" customFormat="1" ht="27">
      <c r="A12" s="97">
        <f aca="true" t="shared" si="8" ref="A12:A26">A11+1</f>
        <v>4</v>
      </c>
      <c r="B12" s="101" t="s">
        <v>21</v>
      </c>
      <c r="C12" s="40" t="s">
        <v>28</v>
      </c>
      <c r="D12" s="40" t="s">
        <v>29</v>
      </c>
      <c r="E12" s="36" t="s">
        <v>53</v>
      </c>
      <c r="F12" s="37">
        <v>44714</v>
      </c>
      <c r="G12" s="37">
        <v>44897</v>
      </c>
      <c r="H12" s="36">
        <v>80000</v>
      </c>
      <c r="I12" s="49">
        <v>7400.87</v>
      </c>
      <c r="J12" s="49">
        <v>25</v>
      </c>
      <c r="K12" s="49">
        <v>100</v>
      </c>
      <c r="L12" s="49">
        <f t="shared" si="0"/>
        <v>2296</v>
      </c>
      <c r="M12" s="49">
        <f t="shared" si="1"/>
        <v>5679.999999999999</v>
      </c>
      <c r="N12" s="49">
        <f>65050*1.1%</f>
        <v>715.5500000000001</v>
      </c>
      <c r="O12" s="49">
        <f t="shared" si="5"/>
        <v>2432</v>
      </c>
      <c r="P12" s="49">
        <f t="shared" si="6"/>
        <v>5672</v>
      </c>
      <c r="Q12" s="36"/>
      <c r="R12" s="36"/>
      <c r="S12" s="49"/>
      <c r="T12" s="49">
        <f t="shared" si="2"/>
        <v>16795.55</v>
      </c>
      <c r="U12" s="49">
        <f t="shared" si="3"/>
        <v>4728</v>
      </c>
      <c r="V12" s="49">
        <f t="shared" si="4"/>
        <v>12067.55</v>
      </c>
      <c r="W12" s="50">
        <f t="shared" si="7"/>
        <v>67746.13</v>
      </c>
      <c r="X12" s="54">
        <v>121</v>
      </c>
      <c r="Y12" s="52"/>
      <c r="Z12" s="52"/>
    </row>
    <row r="13" spans="1:26" s="53" customFormat="1" ht="16.5">
      <c r="A13" s="97">
        <f t="shared" si="8"/>
        <v>5</v>
      </c>
      <c r="B13" s="101" t="s">
        <v>23</v>
      </c>
      <c r="C13" s="40" t="s">
        <v>28</v>
      </c>
      <c r="D13" s="40" t="s">
        <v>31</v>
      </c>
      <c r="E13" s="36" t="s">
        <v>53</v>
      </c>
      <c r="F13" s="37">
        <v>44742</v>
      </c>
      <c r="G13" s="37">
        <v>44925</v>
      </c>
      <c r="H13" s="36">
        <v>50000</v>
      </c>
      <c r="I13" s="49">
        <v>1854</v>
      </c>
      <c r="J13" s="49">
        <v>25</v>
      </c>
      <c r="K13" s="49">
        <v>100</v>
      </c>
      <c r="L13" s="49">
        <f t="shared" si="0"/>
        <v>1435</v>
      </c>
      <c r="M13" s="49">
        <f t="shared" si="1"/>
        <v>3549.9999999999995</v>
      </c>
      <c r="N13" s="49">
        <f>H13*1.1%</f>
        <v>550</v>
      </c>
      <c r="O13" s="49">
        <f t="shared" si="5"/>
        <v>1520</v>
      </c>
      <c r="P13" s="49">
        <f t="shared" si="6"/>
        <v>3545.0000000000005</v>
      </c>
      <c r="Q13" s="36"/>
      <c r="R13" s="36">
        <v>1000</v>
      </c>
      <c r="S13" s="49"/>
      <c r="T13" s="49">
        <f t="shared" si="2"/>
        <v>11600</v>
      </c>
      <c r="U13" s="49">
        <f t="shared" si="3"/>
        <v>2955</v>
      </c>
      <c r="V13" s="49">
        <f t="shared" si="4"/>
        <v>7645</v>
      </c>
      <c r="W13" s="50">
        <f t="shared" si="7"/>
        <v>44066</v>
      </c>
      <c r="X13" s="54">
        <v>121</v>
      </c>
      <c r="Y13" s="52"/>
      <c r="Z13" s="52"/>
    </row>
    <row r="14" spans="1:26" s="53" customFormat="1" ht="16.5">
      <c r="A14" s="97">
        <f t="shared" si="8"/>
        <v>6</v>
      </c>
      <c r="B14" s="100" t="s">
        <v>9</v>
      </c>
      <c r="C14" s="40" t="s">
        <v>28</v>
      </c>
      <c r="D14" s="35" t="s">
        <v>124</v>
      </c>
      <c r="E14" s="36" t="s">
        <v>53</v>
      </c>
      <c r="F14" s="37">
        <v>44701</v>
      </c>
      <c r="G14" s="37">
        <v>44885</v>
      </c>
      <c r="H14" s="36">
        <v>41617.79</v>
      </c>
      <c r="I14" s="49">
        <v>670.98</v>
      </c>
      <c r="J14" s="49">
        <v>25</v>
      </c>
      <c r="K14" s="49">
        <v>100</v>
      </c>
      <c r="L14" s="49">
        <f t="shared" si="0"/>
        <v>1194.430573</v>
      </c>
      <c r="M14" s="49">
        <f t="shared" si="1"/>
        <v>2954.86309</v>
      </c>
      <c r="N14" s="49">
        <f>+H14*1.1%</f>
        <v>457.79569000000004</v>
      </c>
      <c r="O14" s="49">
        <f t="shared" si="5"/>
        <v>1265.180816</v>
      </c>
      <c r="P14" s="49">
        <f t="shared" si="6"/>
        <v>2950.7013110000003</v>
      </c>
      <c r="Q14" s="36"/>
      <c r="R14" s="36"/>
      <c r="S14" s="49">
        <v>0</v>
      </c>
      <c r="T14" s="49">
        <f t="shared" si="2"/>
        <v>8822.97148</v>
      </c>
      <c r="U14" s="49">
        <f t="shared" si="3"/>
        <v>2459.611389</v>
      </c>
      <c r="V14" s="49">
        <f t="shared" si="4"/>
        <v>6363.3600910000005</v>
      </c>
      <c r="W14" s="50">
        <f t="shared" si="7"/>
        <v>38362.198611</v>
      </c>
      <c r="X14" s="51">
        <v>121</v>
      </c>
      <c r="Y14" s="52"/>
      <c r="Z14" s="52"/>
    </row>
    <row r="15" spans="1:26" s="53" customFormat="1" ht="27">
      <c r="A15" s="97">
        <f t="shared" si="8"/>
        <v>7</v>
      </c>
      <c r="B15" s="100" t="s">
        <v>15</v>
      </c>
      <c r="C15" s="35" t="s">
        <v>28</v>
      </c>
      <c r="D15" s="35" t="s">
        <v>47</v>
      </c>
      <c r="E15" s="36" t="s">
        <v>53</v>
      </c>
      <c r="F15" s="37">
        <v>44751</v>
      </c>
      <c r="G15" s="37">
        <v>44935</v>
      </c>
      <c r="H15" s="36">
        <v>120000</v>
      </c>
      <c r="I15" s="49">
        <v>16809.87</v>
      </c>
      <c r="J15" s="49">
        <v>25</v>
      </c>
      <c r="K15" s="49">
        <v>100</v>
      </c>
      <c r="L15" s="49">
        <f t="shared" si="0"/>
        <v>3444</v>
      </c>
      <c r="M15" s="49">
        <f t="shared" si="1"/>
        <v>8520</v>
      </c>
      <c r="N15" s="49">
        <f>65050*1.1%</f>
        <v>715.5500000000001</v>
      </c>
      <c r="O15" s="49">
        <f t="shared" si="5"/>
        <v>3648</v>
      </c>
      <c r="P15" s="49">
        <f t="shared" si="6"/>
        <v>8508</v>
      </c>
      <c r="Q15" s="36"/>
      <c r="R15" s="36"/>
      <c r="S15" s="49"/>
      <c r="T15" s="49">
        <f t="shared" si="2"/>
        <v>24835.55</v>
      </c>
      <c r="U15" s="49">
        <f t="shared" si="3"/>
        <v>7092</v>
      </c>
      <c r="V15" s="49">
        <f t="shared" si="4"/>
        <v>17743.55</v>
      </c>
      <c r="W15" s="50">
        <f t="shared" si="7"/>
        <v>95973.13</v>
      </c>
      <c r="X15" s="51">
        <v>121</v>
      </c>
      <c r="Y15" s="52"/>
      <c r="Z15" s="52"/>
    </row>
    <row r="16" spans="1:26" s="53" customFormat="1" ht="27">
      <c r="A16" s="97">
        <f>A15+1</f>
        <v>8</v>
      </c>
      <c r="B16" s="100" t="s">
        <v>13</v>
      </c>
      <c r="C16" s="35" t="s">
        <v>44</v>
      </c>
      <c r="D16" s="35" t="s">
        <v>45</v>
      </c>
      <c r="E16" s="36" t="s">
        <v>53</v>
      </c>
      <c r="F16" s="37">
        <v>44701</v>
      </c>
      <c r="G16" s="37">
        <v>44885</v>
      </c>
      <c r="H16" s="36">
        <v>95000</v>
      </c>
      <c r="I16" s="49">
        <v>10929.24</v>
      </c>
      <c r="J16" s="49">
        <v>25</v>
      </c>
      <c r="K16" s="49">
        <v>100</v>
      </c>
      <c r="L16" s="49">
        <f t="shared" si="0"/>
        <v>2726.5</v>
      </c>
      <c r="M16" s="49">
        <f t="shared" si="1"/>
        <v>6744.999999999999</v>
      </c>
      <c r="N16" s="49">
        <f>65050*1.1%</f>
        <v>715.5500000000001</v>
      </c>
      <c r="O16" s="49">
        <f t="shared" si="5"/>
        <v>2888</v>
      </c>
      <c r="P16" s="49">
        <f t="shared" si="6"/>
        <v>6735.5</v>
      </c>
      <c r="Q16" s="36"/>
      <c r="R16" s="36"/>
      <c r="S16" s="49"/>
      <c r="T16" s="49">
        <f t="shared" si="2"/>
        <v>19810.55</v>
      </c>
      <c r="U16" s="49">
        <f t="shared" si="3"/>
        <v>5614.5</v>
      </c>
      <c r="V16" s="49">
        <f t="shared" si="4"/>
        <v>14196.05</v>
      </c>
      <c r="W16" s="50">
        <f t="shared" si="7"/>
        <v>78331.26</v>
      </c>
      <c r="X16" s="51">
        <v>121</v>
      </c>
      <c r="Y16" s="52"/>
      <c r="Z16" s="52"/>
    </row>
    <row r="17" spans="1:26" s="53" customFormat="1" ht="27">
      <c r="A17" s="97">
        <f t="shared" si="8"/>
        <v>9</v>
      </c>
      <c r="B17" s="100" t="s">
        <v>7</v>
      </c>
      <c r="C17" s="35" t="s">
        <v>38</v>
      </c>
      <c r="D17" s="35" t="s">
        <v>39</v>
      </c>
      <c r="E17" s="36" t="s">
        <v>53</v>
      </c>
      <c r="F17" s="37">
        <v>44701</v>
      </c>
      <c r="G17" s="37">
        <v>44885</v>
      </c>
      <c r="H17" s="36">
        <v>100000</v>
      </c>
      <c r="I17" s="49">
        <v>12105.37</v>
      </c>
      <c r="J17" s="49">
        <v>25</v>
      </c>
      <c r="K17" s="49">
        <v>100</v>
      </c>
      <c r="L17" s="49">
        <f t="shared" si="0"/>
        <v>2870</v>
      </c>
      <c r="M17" s="49">
        <f t="shared" si="1"/>
        <v>7099.999999999999</v>
      </c>
      <c r="N17" s="49">
        <f>65050*1.1%</f>
        <v>715.5500000000001</v>
      </c>
      <c r="O17" s="49">
        <f t="shared" si="5"/>
        <v>3040</v>
      </c>
      <c r="P17" s="49">
        <f t="shared" si="6"/>
        <v>7090.000000000001</v>
      </c>
      <c r="Q17" s="36"/>
      <c r="R17" s="36">
        <v>5000</v>
      </c>
      <c r="S17" s="49">
        <v>0</v>
      </c>
      <c r="T17" s="49">
        <f t="shared" si="2"/>
        <v>25815.55</v>
      </c>
      <c r="U17" s="49">
        <f t="shared" si="3"/>
        <v>5910</v>
      </c>
      <c r="V17" s="49">
        <f t="shared" si="4"/>
        <v>14905.55</v>
      </c>
      <c r="W17" s="50">
        <f t="shared" si="7"/>
        <v>76859.63</v>
      </c>
      <c r="X17" s="51">
        <v>121</v>
      </c>
      <c r="Y17" s="52"/>
      <c r="Z17" s="52"/>
    </row>
    <row r="18" spans="1:26" s="53" customFormat="1" ht="41.25">
      <c r="A18" s="97">
        <f t="shared" si="8"/>
        <v>10</v>
      </c>
      <c r="B18" s="100" t="s">
        <v>4</v>
      </c>
      <c r="C18" s="35" t="s">
        <v>26</v>
      </c>
      <c r="D18" s="35" t="s">
        <v>27</v>
      </c>
      <c r="E18" s="36" t="s">
        <v>53</v>
      </c>
      <c r="F18" s="37">
        <v>44742</v>
      </c>
      <c r="G18" s="37">
        <v>44925</v>
      </c>
      <c r="H18" s="36">
        <v>110000</v>
      </c>
      <c r="I18" s="49">
        <v>14457.62</v>
      </c>
      <c r="J18" s="49">
        <v>25</v>
      </c>
      <c r="K18" s="49">
        <v>100</v>
      </c>
      <c r="L18" s="49">
        <f t="shared" si="0"/>
        <v>3157</v>
      </c>
      <c r="M18" s="49">
        <f t="shared" si="1"/>
        <v>7809.999999999999</v>
      </c>
      <c r="N18" s="49">
        <f>65050*1.1%</f>
        <v>715.5500000000001</v>
      </c>
      <c r="O18" s="49">
        <f t="shared" si="5"/>
        <v>3344</v>
      </c>
      <c r="P18" s="49">
        <f t="shared" si="6"/>
        <v>7799.000000000001</v>
      </c>
      <c r="Q18" s="36"/>
      <c r="R18" s="36"/>
      <c r="S18" s="49">
        <v>0</v>
      </c>
      <c r="T18" s="49">
        <f t="shared" si="2"/>
        <v>22825.55</v>
      </c>
      <c r="U18" s="49">
        <f t="shared" si="3"/>
        <v>6501</v>
      </c>
      <c r="V18" s="49">
        <f t="shared" si="4"/>
        <v>16324.55</v>
      </c>
      <c r="W18" s="50">
        <f t="shared" si="7"/>
        <v>88916.38</v>
      </c>
      <c r="X18" s="51">
        <v>121</v>
      </c>
      <c r="Y18" s="52"/>
      <c r="Z18" s="52"/>
    </row>
    <row r="19" spans="1:26" s="53" customFormat="1" ht="27">
      <c r="A19" s="97">
        <f t="shared" si="8"/>
        <v>11</v>
      </c>
      <c r="B19" s="100" t="s">
        <v>18</v>
      </c>
      <c r="C19" s="35" t="s">
        <v>49</v>
      </c>
      <c r="D19" s="35" t="s">
        <v>50</v>
      </c>
      <c r="E19" s="36" t="s">
        <v>53</v>
      </c>
      <c r="F19" s="37">
        <v>44776</v>
      </c>
      <c r="G19" s="37">
        <v>44960</v>
      </c>
      <c r="H19" s="36">
        <v>52000</v>
      </c>
      <c r="I19" s="49">
        <v>2136.27</v>
      </c>
      <c r="J19" s="49">
        <v>25</v>
      </c>
      <c r="K19" s="49">
        <v>100</v>
      </c>
      <c r="L19" s="49">
        <f t="shared" si="0"/>
        <v>1492.4</v>
      </c>
      <c r="M19" s="49">
        <f t="shared" si="1"/>
        <v>3691.9999999999995</v>
      </c>
      <c r="N19" s="49">
        <f>+H19*1.1%</f>
        <v>572.0000000000001</v>
      </c>
      <c r="O19" s="49">
        <f t="shared" si="5"/>
        <v>1580.8</v>
      </c>
      <c r="P19" s="49">
        <f t="shared" si="6"/>
        <v>3686.8</v>
      </c>
      <c r="Q19" s="36"/>
      <c r="R19" s="36"/>
      <c r="S19" s="49"/>
      <c r="T19" s="49">
        <f t="shared" si="2"/>
        <v>11024</v>
      </c>
      <c r="U19" s="49">
        <f t="shared" si="3"/>
        <v>3073.2</v>
      </c>
      <c r="V19" s="49">
        <f t="shared" si="4"/>
        <v>7950.8</v>
      </c>
      <c r="W19" s="50">
        <f t="shared" si="7"/>
        <v>46665.530000000006</v>
      </c>
      <c r="X19" s="51">
        <v>121</v>
      </c>
      <c r="Y19" s="52"/>
      <c r="Z19" s="52"/>
    </row>
    <row r="20" spans="1:26" s="53" customFormat="1" ht="27">
      <c r="A20" s="97">
        <f t="shared" si="8"/>
        <v>12</v>
      </c>
      <c r="B20" s="101" t="s">
        <v>22</v>
      </c>
      <c r="C20" s="40" t="s">
        <v>30</v>
      </c>
      <c r="D20" s="40" t="s">
        <v>31</v>
      </c>
      <c r="E20" s="36" t="s">
        <v>53</v>
      </c>
      <c r="F20" s="37">
        <v>44742</v>
      </c>
      <c r="G20" s="37">
        <v>44925</v>
      </c>
      <c r="H20" s="36">
        <v>50000</v>
      </c>
      <c r="I20" s="49">
        <v>1854</v>
      </c>
      <c r="J20" s="49">
        <v>25</v>
      </c>
      <c r="K20" s="49"/>
      <c r="L20" s="49">
        <f t="shared" si="0"/>
        <v>1435</v>
      </c>
      <c r="M20" s="49">
        <f t="shared" si="1"/>
        <v>3549.9999999999995</v>
      </c>
      <c r="N20" s="49">
        <f>H20*1.1%</f>
        <v>550</v>
      </c>
      <c r="O20" s="49">
        <f t="shared" si="5"/>
        <v>1520</v>
      </c>
      <c r="P20" s="49">
        <f t="shared" si="6"/>
        <v>3545.0000000000005</v>
      </c>
      <c r="Q20" s="36"/>
      <c r="R20" s="36"/>
      <c r="S20" s="49">
        <v>0</v>
      </c>
      <c r="T20" s="49">
        <f t="shared" si="2"/>
        <v>10600</v>
      </c>
      <c r="U20" s="49">
        <f t="shared" si="3"/>
        <v>2955</v>
      </c>
      <c r="V20" s="49">
        <f t="shared" si="4"/>
        <v>7645</v>
      </c>
      <c r="W20" s="50">
        <f t="shared" si="7"/>
        <v>45166</v>
      </c>
      <c r="X20" s="54">
        <v>121</v>
      </c>
      <c r="Y20" s="52"/>
      <c r="Z20" s="52"/>
    </row>
    <row r="21" spans="1:26" s="53" customFormat="1" ht="16.5">
      <c r="A21" s="97">
        <f t="shared" si="8"/>
        <v>13</v>
      </c>
      <c r="B21" s="100" t="s">
        <v>8</v>
      </c>
      <c r="C21" s="35" t="s">
        <v>30</v>
      </c>
      <c r="D21" s="35" t="s">
        <v>40</v>
      </c>
      <c r="E21" s="36" t="s">
        <v>53</v>
      </c>
      <c r="F21" s="37">
        <v>44701</v>
      </c>
      <c r="G21" s="37">
        <v>44885</v>
      </c>
      <c r="H21" s="36">
        <v>46000</v>
      </c>
      <c r="I21" s="49">
        <v>1289.46</v>
      </c>
      <c r="J21" s="49">
        <v>25</v>
      </c>
      <c r="K21" s="49">
        <v>100</v>
      </c>
      <c r="L21" s="49">
        <f t="shared" si="0"/>
        <v>1320.2</v>
      </c>
      <c r="M21" s="49">
        <f t="shared" si="1"/>
        <v>3265.9999999999995</v>
      </c>
      <c r="N21" s="49">
        <f>+H21*1.1%</f>
        <v>506.00000000000006</v>
      </c>
      <c r="O21" s="49">
        <f t="shared" si="5"/>
        <v>1398.4</v>
      </c>
      <c r="P21" s="49">
        <f t="shared" si="6"/>
        <v>3261.4</v>
      </c>
      <c r="Q21" s="36"/>
      <c r="R21" s="36"/>
      <c r="S21" s="49">
        <v>0</v>
      </c>
      <c r="T21" s="49">
        <f t="shared" si="2"/>
        <v>9752</v>
      </c>
      <c r="U21" s="49">
        <f t="shared" si="3"/>
        <v>2718.6000000000004</v>
      </c>
      <c r="V21" s="49">
        <f t="shared" si="4"/>
        <v>7033.4</v>
      </c>
      <c r="W21" s="50">
        <f t="shared" si="7"/>
        <v>41866.94</v>
      </c>
      <c r="X21" s="51">
        <v>121</v>
      </c>
      <c r="Y21" s="52"/>
      <c r="Z21" s="52"/>
    </row>
    <row r="22" spans="1:26" s="53" customFormat="1" ht="24.75" customHeight="1">
      <c r="A22" s="97">
        <f t="shared" si="8"/>
        <v>14</v>
      </c>
      <c r="B22" s="100" t="s">
        <v>16</v>
      </c>
      <c r="C22" s="35" t="s">
        <v>30</v>
      </c>
      <c r="D22" s="35" t="s">
        <v>17</v>
      </c>
      <c r="E22" s="36" t="s">
        <v>53</v>
      </c>
      <c r="F22" s="37">
        <v>44776</v>
      </c>
      <c r="G22" s="37">
        <v>44960</v>
      </c>
      <c r="H22" s="36">
        <v>60000</v>
      </c>
      <c r="I22" s="49">
        <v>3486.68</v>
      </c>
      <c r="J22" s="49">
        <v>25</v>
      </c>
      <c r="K22" s="49">
        <v>100</v>
      </c>
      <c r="L22" s="49">
        <f t="shared" si="0"/>
        <v>1722</v>
      </c>
      <c r="M22" s="49">
        <f t="shared" si="1"/>
        <v>4260</v>
      </c>
      <c r="N22" s="49">
        <f>H22*1.1%</f>
        <v>660.0000000000001</v>
      </c>
      <c r="O22" s="49">
        <f t="shared" si="5"/>
        <v>1824</v>
      </c>
      <c r="P22" s="49">
        <f t="shared" si="6"/>
        <v>4254</v>
      </c>
      <c r="Q22" s="36"/>
      <c r="R22" s="36">
        <v>500</v>
      </c>
      <c r="S22" s="49"/>
      <c r="T22" s="49">
        <f t="shared" si="2"/>
        <v>13220</v>
      </c>
      <c r="U22" s="49">
        <f t="shared" si="3"/>
        <v>3546</v>
      </c>
      <c r="V22" s="49">
        <f t="shared" si="4"/>
        <v>9174</v>
      </c>
      <c r="W22" s="50">
        <f t="shared" si="7"/>
        <v>52342.32</v>
      </c>
      <c r="X22" s="51">
        <v>121</v>
      </c>
      <c r="Y22" s="52"/>
      <c r="Z22" s="52"/>
    </row>
    <row r="23" spans="1:26" s="53" customFormat="1" ht="16.5">
      <c r="A23" s="97">
        <f t="shared" si="8"/>
        <v>15</v>
      </c>
      <c r="B23" s="100" t="s">
        <v>24</v>
      </c>
      <c r="C23" s="35" t="s">
        <v>30</v>
      </c>
      <c r="D23" s="35" t="s">
        <v>52</v>
      </c>
      <c r="E23" s="36" t="s">
        <v>53</v>
      </c>
      <c r="F23" s="37">
        <v>44834</v>
      </c>
      <c r="G23" s="37">
        <v>45015</v>
      </c>
      <c r="H23" s="36">
        <v>35000</v>
      </c>
      <c r="I23" s="49"/>
      <c r="J23" s="49">
        <v>25</v>
      </c>
      <c r="K23" s="49">
        <v>100</v>
      </c>
      <c r="L23" s="49">
        <f t="shared" si="0"/>
        <v>1004.5</v>
      </c>
      <c r="M23" s="49">
        <f t="shared" si="1"/>
        <v>2485</v>
      </c>
      <c r="N23" s="49">
        <f>H23*1.1%</f>
        <v>385.00000000000006</v>
      </c>
      <c r="O23" s="49">
        <f t="shared" si="5"/>
        <v>1064</v>
      </c>
      <c r="P23" s="49">
        <f t="shared" si="6"/>
        <v>2481.5</v>
      </c>
      <c r="Q23" s="36"/>
      <c r="R23" s="36">
        <v>1000</v>
      </c>
      <c r="S23" s="49"/>
      <c r="T23" s="49">
        <f t="shared" si="2"/>
        <v>8420</v>
      </c>
      <c r="U23" s="49">
        <f t="shared" si="3"/>
        <v>2068.5</v>
      </c>
      <c r="V23" s="49">
        <f t="shared" si="4"/>
        <v>5351.5</v>
      </c>
      <c r="W23" s="50">
        <f t="shared" si="7"/>
        <v>31806.5</v>
      </c>
      <c r="X23" s="51">
        <v>121</v>
      </c>
      <c r="Y23" s="52"/>
      <c r="Z23" s="52"/>
    </row>
    <row r="24" spans="1:26" s="53" customFormat="1" ht="16.5">
      <c r="A24" s="97">
        <f t="shared" si="8"/>
        <v>16</v>
      </c>
      <c r="B24" s="100" t="s">
        <v>11</v>
      </c>
      <c r="C24" s="35" t="s">
        <v>34</v>
      </c>
      <c r="D24" s="35" t="s">
        <v>35</v>
      </c>
      <c r="E24" s="36" t="s">
        <v>53</v>
      </c>
      <c r="F24" s="37">
        <v>44702</v>
      </c>
      <c r="G24" s="37">
        <v>44886</v>
      </c>
      <c r="H24" s="36">
        <v>63137.21</v>
      </c>
      <c r="I24" s="49">
        <v>4077.04</v>
      </c>
      <c r="J24" s="49">
        <v>25</v>
      </c>
      <c r="K24" s="49">
        <v>100</v>
      </c>
      <c r="L24" s="49">
        <f t="shared" si="0"/>
        <v>1812.0379269999999</v>
      </c>
      <c r="M24" s="49">
        <f t="shared" si="1"/>
        <v>4482.74191</v>
      </c>
      <c r="N24" s="49">
        <f>H24*1.1%</f>
        <v>694.50931</v>
      </c>
      <c r="O24" s="49">
        <f t="shared" si="5"/>
        <v>1919.3711839999999</v>
      </c>
      <c r="P24" s="49">
        <f t="shared" si="6"/>
        <v>4476.428189</v>
      </c>
      <c r="Q24" s="36"/>
      <c r="R24" s="36"/>
      <c r="S24" s="49"/>
      <c r="T24" s="49">
        <f t="shared" si="2"/>
        <v>13385.088520000001</v>
      </c>
      <c r="U24" s="49">
        <f t="shared" si="3"/>
        <v>3731.409111</v>
      </c>
      <c r="V24" s="49">
        <f t="shared" si="4"/>
        <v>9653.679409</v>
      </c>
      <c r="W24" s="50">
        <f t="shared" si="7"/>
        <v>55203.760889</v>
      </c>
      <c r="X24" s="51">
        <v>121</v>
      </c>
      <c r="Y24" s="52"/>
      <c r="Z24" s="52"/>
    </row>
    <row r="25" spans="1:26" s="53" customFormat="1" ht="27">
      <c r="A25" s="97">
        <f t="shared" si="8"/>
        <v>17</v>
      </c>
      <c r="B25" s="100" t="s">
        <v>14</v>
      </c>
      <c r="C25" s="35" t="s">
        <v>34</v>
      </c>
      <c r="D25" s="35" t="s">
        <v>46</v>
      </c>
      <c r="E25" s="36" t="s">
        <v>53</v>
      </c>
      <c r="F25" s="37">
        <v>44701</v>
      </c>
      <c r="G25" s="37">
        <v>44885</v>
      </c>
      <c r="H25" s="36">
        <v>79500</v>
      </c>
      <c r="I25" s="49">
        <v>7283.26</v>
      </c>
      <c r="J25" s="49">
        <v>25</v>
      </c>
      <c r="K25" s="49">
        <v>100</v>
      </c>
      <c r="L25" s="49">
        <f t="shared" si="0"/>
        <v>2281.65</v>
      </c>
      <c r="M25" s="49">
        <f t="shared" si="1"/>
        <v>5644.499999999999</v>
      </c>
      <c r="N25" s="49">
        <f>65050*1.1%</f>
        <v>715.5500000000001</v>
      </c>
      <c r="O25" s="49">
        <f t="shared" si="5"/>
        <v>2416.8</v>
      </c>
      <c r="P25" s="49">
        <f t="shared" si="6"/>
        <v>5636.55</v>
      </c>
      <c r="Q25" s="36"/>
      <c r="R25" s="36"/>
      <c r="S25" s="49"/>
      <c r="T25" s="49">
        <f t="shared" si="2"/>
        <v>16695.05</v>
      </c>
      <c r="U25" s="49">
        <f t="shared" si="3"/>
        <v>4698.450000000001</v>
      </c>
      <c r="V25" s="49">
        <f t="shared" si="4"/>
        <v>11996.599999999999</v>
      </c>
      <c r="W25" s="50">
        <f t="shared" si="7"/>
        <v>67393.29000000001</v>
      </c>
      <c r="X25" s="51">
        <v>121</v>
      </c>
      <c r="Y25" s="52"/>
      <c r="Z25" s="52"/>
    </row>
    <row r="26" spans="1:26" s="53" customFormat="1" ht="27">
      <c r="A26" s="97">
        <f t="shared" si="8"/>
        <v>18</v>
      </c>
      <c r="B26" s="100" t="s">
        <v>25</v>
      </c>
      <c r="C26" s="35" t="s">
        <v>34</v>
      </c>
      <c r="D26" s="35" t="s">
        <v>35</v>
      </c>
      <c r="E26" s="36" t="s">
        <v>53</v>
      </c>
      <c r="F26" s="37">
        <v>44681</v>
      </c>
      <c r="G26" s="37">
        <v>44864</v>
      </c>
      <c r="H26" s="36">
        <v>44155</v>
      </c>
      <c r="I26" s="49">
        <v>1029.07</v>
      </c>
      <c r="J26" s="49">
        <v>25</v>
      </c>
      <c r="K26" s="49">
        <v>100</v>
      </c>
      <c r="L26" s="49">
        <f t="shared" si="0"/>
        <v>1267.2485</v>
      </c>
      <c r="M26" s="49">
        <f t="shared" si="1"/>
        <v>3135.0049999999997</v>
      </c>
      <c r="N26" s="49">
        <f>H26*1.1%</f>
        <v>485.70500000000004</v>
      </c>
      <c r="O26" s="49">
        <f t="shared" si="5"/>
        <v>1342.312</v>
      </c>
      <c r="P26" s="49">
        <f t="shared" si="6"/>
        <v>3130.5895</v>
      </c>
      <c r="Q26" s="36"/>
      <c r="R26" s="36">
        <v>500</v>
      </c>
      <c r="S26" s="49"/>
      <c r="T26" s="49">
        <f t="shared" si="2"/>
        <v>9860.86</v>
      </c>
      <c r="U26" s="49">
        <f t="shared" si="3"/>
        <v>2609.5604999999996</v>
      </c>
      <c r="V26" s="49">
        <f t="shared" si="4"/>
        <v>6751.299499999999</v>
      </c>
      <c r="W26" s="50">
        <f t="shared" si="7"/>
        <v>39891.3695</v>
      </c>
      <c r="X26" s="51">
        <v>121</v>
      </c>
      <c r="Y26" s="52"/>
      <c r="Z26" s="52"/>
    </row>
    <row r="27" spans="1:26" s="53" customFormat="1" ht="27">
      <c r="A27" s="97">
        <f>A26+1</f>
        <v>19</v>
      </c>
      <c r="B27" s="100" t="s">
        <v>12</v>
      </c>
      <c r="C27" s="35" t="s">
        <v>32</v>
      </c>
      <c r="D27" s="35" t="s">
        <v>43</v>
      </c>
      <c r="E27" s="36" t="s">
        <v>53</v>
      </c>
      <c r="F27" s="37">
        <v>44701</v>
      </c>
      <c r="G27" s="37">
        <v>44885</v>
      </c>
      <c r="H27" s="36">
        <v>85000</v>
      </c>
      <c r="I27" s="49">
        <v>8576.99</v>
      </c>
      <c r="J27" s="49">
        <v>25</v>
      </c>
      <c r="K27" s="49">
        <v>100</v>
      </c>
      <c r="L27" s="49">
        <f t="shared" si="0"/>
        <v>2439.5</v>
      </c>
      <c r="M27" s="49">
        <f t="shared" si="1"/>
        <v>6034.999999999999</v>
      </c>
      <c r="N27" s="49">
        <f>65050*1.1%</f>
        <v>715.5500000000001</v>
      </c>
      <c r="O27" s="49">
        <f t="shared" si="5"/>
        <v>2584</v>
      </c>
      <c r="P27" s="49">
        <f t="shared" si="6"/>
        <v>6026.5</v>
      </c>
      <c r="Q27" s="36">
        <v>2083.01</v>
      </c>
      <c r="R27" s="36"/>
      <c r="S27" s="49"/>
      <c r="T27" s="49">
        <f t="shared" si="2"/>
        <v>19883.559999999998</v>
      </c>
      <c r="U27" s="49">
        <f t="shared" si="3"/>
        <v>5023.5</v>
      </c>
      <c r="V27" s="49">
        <f t="shared" si="4"/>
        <v>12777.05</v>
      </c>
      <c r="W27" s="50">
        <f t="shared" si="7"/>
        <v>69191.5</v>
      </c>
      <c r="X27" s="51">
        <v>121</v>
      </c>
      <c r="Y27" s="52"/>
      <c r="Z27" s="52"/>
    </row>
    <row r="28" spans="1:26" s="53" customFormat="1" ht="27">
      <c r="A28" s="97">
        <f>A27+1</f>
        <v>20</v>
      </c>
      <c r="B28" s="100" t="s">
        <v>102</v>
      </c>
      <c r="C28" s="35" t="s">
        <v>137</v>
      </c>
      <c r="D28" s="35" t="s">
        <v>135</v>
      </c>
      <c r="E28" s="36" t="s">
        <v>53</v>
      </c>
      <c r="F28" s="37">
        <v>44805</v>
      </c>
      <c r="G28" s="37">
        <v>44986</v>
      </c>
      <c r="H28" s="36">
        <v>40000</v>
      </c>
      <c r="I28" s="49">
        <v>442.65</v>
      </c>
      <c r="J28" s="49">
        <v>25</v>
      </c>
      <c r="K28" s="49">
        <v>100</v>
      </c>
      <c r="L28" s="49">
        <f>+H28*2.87%</f>
        <v>1148</v>
      </c>
      <c r="M28" s="49">
        <f>+H28*7.1%</f>
        <v>2839.9999999999995</v>
      </c>
      <c r="N28" s="49">
        <f>+H28*1.1%</f>
        <v>440.00000000000006</v>
      </c>
      <c r="O28" s="49">
        <f>+H28*3.04%</f>
        <v>1216</v>
      </c>
      <c r="P28" s="49">
        <f>+H28*7.09%</f>
        <v>2836</v>
      </c>
      <c r="Q28" s="36"/>
      <c r="R28" s="36"/>
      <c r="S28" s="49"/>
      <c r="T28" s="49">
        <f>SUM(L28:S28)</f>
        <v>8480</v>
      </c>
      <c r="U28" s="49">
        <f>+L28+O28</f>
        <v>2364</v>
      </c>
      <c r="V28" s="49">
        <f>+M28+N28+P28</f>
        <v>6116</v>
      </c>
      <c r="W28" s="50">
        <f t="shared" si="7"/>
        <v>37068.35</v>
      </c>
      <c r="X28" s="51">
        <v>121</v>
      </c>
      <c r="Y28" s="52"/>
      <c r="Z28" s="52"/>
    </row>
    <row r="29" spans="1:26" s="53" customFormat="1" ht="27.75" thickBot="1">
      <c r="A29" s="98">
        <f>A28+1</f>
        <v>21</v>
      </c>
      <c r="B29" s="102" t="s">
        <v>6</v>
      </c>
      <c r="C29" s="62" t="s">
        <v>36</v>
      </c>
      <c r="D29" s="62" t="s">
        <v>37</v>
      </c>
      <c r="E29" s="63" t="s">
        <v>53</v>
      </c>
      <c r="F29" s="72">
        <v>44701</v>
      </c>
      <c r="G29" s="72">
        <v>44885</v>
      </c>
      <c r="H29" s="63">
        <v>85000</v>
      </c>
      <c r="I29" s="64">
        <v>8239.46</v>
      </c>
      <c r="J29" s="64">
        <v>25</v>
      </c>
      <c r="K29" s="64">
        <v>100</v>
      </c>
      <c r="L29" s="64">
        <f t="shared" si="0"/>
        <v>2439.5</v>
      </c>
      <c r="M29" s="64">
        <f t="shared" si="1"/>
        <v>6034.999999999999</v>
      </c>
      <c r="N29" s="64">
        <f>65050*1.1%</f>
        <v>715.5500000000001</v>
      </c>
      <c r="O29" s="64">
        <f t="shared" si="5"/>
        <v>2584</v>
      </c>
      <c r="P29" s="64">
        <f t="shared" si="6"/>
        <v>6026.5</v>
      </c>
      <c r="Q29" s="63"/>
      <c r="R29" s="63"/>
      <c r="S29" s="64">
        <v>1350.12</v>
      </c>
      <c r="T29" s="64">
        <f t="shared" si="2"/>
        <v>19150.67</v>
      </c>
      <c r="U29" s="64">
        <f t="shared" si="3"/>
        <v>5023.5</v>
      </c>
      <c r="V29" s="64">
        <f t="shared" si="4"/>
        <v>12777.05</v>
      </c>
      <c r="W29" s="65">
        <f>+H29-U29-I29-J29-K29-S29-Q29-R29</f>
        <v>70261.92000000001</v>
      </c>
      <c r="X29" s="66">
        <v>121</v>
      </c>
      <c r="Y29" s="52"/>
      <c r="Z29" s="52"/>
    </row>
    <row r="30" spans="1:26" s="42" customFormat="1" ht="16.5" customHeight="1" thickBot="1">
      <c r="A30" s="127" t="s">
        <v>83</v>
      </c>
      <c r="B30" s="128"/>
      <c r="C30" s="128"/>
      <c r="D30" s="128"/>
      <c r="E30" s="128"/>
      <c r="F30" s="128"/>
      <c r="G30" s="128"/>
      <c r="H30" s="32">
        <f aca="true" t="shared" si="9" ref="H30:P30">SUM(H9:H29)</f>
        <v>1501410</v>
      </c>
      <c r="I30" s="32">
        <f t="shared" si="9"/>
        <v>135797.67</v>
      </c>
      <c r="J30" s="32">
        <f t="shared" si="9"/>
        <v>525</v>
      </c>
      <c r="K30" s="33">
        <f t="shared" si="9"/>
        <v>2000</v>
      </c>
      <c r="L30" s="32">
        <f t="shared" si="9"/>
        <v>43090.467000000004</v>
      </c>
      <c r="M30" s="32">
        <f t="shared" si="9"/>
        <v>106600.11</v>
      </c>
      <c r="N30" s="32">
        <f t="shared" si="9"/>
        <v>12620.96</v>
      </c>
      <c r="O30" s="32">
        <f t="shared" si="9"/>
        <v>44962.664000000004</v>
      </c>
      <c r="P30" s="32">
        <f t="shared" si="9"/>
        <v>104863.5815</v>
      </c>
      <c r="Q30" s="32">
        <f aca="true" t="shared" si="10" ref="Q30:V30">SUM(Q9:Q29)</f>
        <v>4482.3</v>
      </c>
      <c r="R30" s="32">
        <f>SUM(R9:R29)</f>
        <v>8500</v>
      </c>
      <c r="S30" s="32">
        <f t="shared" si="10"/>
        <v>1350.12</v>
      </c>
      <c r="T30" s="32">
        <f t="shared" si="10"/>
        <v>326470.20249999996</v>
      </c>
      <c r="U30" s="32">
        <f t="shared" si="10"/>
        <v>88053.131</v>
      </c>
      <c r="V30" s="32">
        <f t="shared" si="10"/>
        <v>224084.65149999998</v>
      </c>
      <c r="W30" s="32">
        <f>SUM(W9:W29)</f>
        <v>1260701.779</v>
      </c>
      <c r="X30" s="34"/>
      <c r="Y30" s="41"/>
      <c r="Z30" s="41"/>
    </row>
    <row r="31" spans="1:24" ht="22.5">
      <c r="A31" s="8"/>
      <c r="B31" s="8"/>
      <c r="C31" s="7"/>
      <c r="D31" s="7"/>
      <c r="E31" s="7"/>
      <c r="F31" s="7"/>
      <c r="G31" s="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2"/>
    </row>
    <row r="32" spans="1:24" ht="22.5">
      <c r="A32" s="8"/>
      <c r="B32" s="8"/>
      <c r="C32" s="7"/>
      <c r="D32" s="7"/>
      <c r="E32" s="7"/>
      <c r="F32" s="7"/>
      <c r="G32" s="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2"/>
    </row>
    <row r="33" spans="1:24" ht="22.5">
      <c r="A33" s="109" t="s">
        <v>84</v>
      </c>
      <c r="B33" s="109"/>
      <c r="C33" s="84" t="s">
        <v>85</v>
      </c>
      <c r="D33" s="81" t="s">
        <v>86</v>
      </c>
      <c r="F33" s="7"/>
      <c r="G33" s="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2"/>
    </row>
    <row r="34" spans="1:24" ht="22.5">
      <c r="A34" s="103" t="s">
        <v>87</v>
      </c>
      <c r="B34" s="103"/>
      <c r="C34" s="83" t="s">
        <v>88</v>
      </c>
      <c r="D34" s="47">
        <f>L30</f>
        <v>43090.467000000004</v>
      </c>
      <c r="F34" s="7"/>
      <c r="G34" s="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2"/>
    </row>
    <row r="35" spans="1:24" ht="22.5">
      <c r="A35" s="103" t="s">
        <v>89</v>
      </c>
      <c r="B35" s="103"/>
      <c r="C35" s="83" t="s">
        <v>90</v>
      </c>
      <c r="D35" s="47">
        <f>I30</f>
        <v>135797.67</v>
      </c>
      <c r="F35" s="7"/>
      <c r="G35" s="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2"/>
    </row>
    <row r="36" spans="1:24" ht="22.5">
      <c r="A36" s="103" t="s">
        <v>91</v>
      </c>
      <c r="B36" s="103"/>
      <c r="C36" s="83" t="s">
        <v>92</v>
      </c>
      <c r="D36" s="47">
        <f>J30</f>
        <v>525</v>
      </c>
      <c r="F36" s="7"/>
      <c r="G36" s="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2"/>
    </row>
    <row r="37" spans="1:24" ht="22.5">
      <c r="A37" s="103" t="s">
        <v>105</v>
      </c>
      <c r="B37" s="103"/>
      <c r="C37" s="83" t="s">
        <v>104</v>
      </c>
      <c r="D37" s="47">
        <f>Q30</f>
        <v>4482.3</v>
      </c>
      <c r="F37" s="7"/>
      <c r="G37" s="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2"/>
    </row>
    <row r="38" spans="1:24" ht="22.5">
      <c r="A38" s="107" t="s">
        <v>140</v>
      </c>
      <c r="B38" s="108"/>
      <c r="C38" s="83" t="s">
        <v>139</v>
      </c>
      <c r="D38" s="47">
        <f>R30</f>
        <v>8500</v>
      </c>
      <c r="F38" s="7"/>
      <c r="G38" s="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2"/>
    </row>
    <row r="39" spans="1:24" ht="22.5">
      <c r="A39" s="103" t="s">
        <v>93</v>
      </c>
      <c r="B39" s="103"/>
      <c r="C39" s="83" t="s">
        <v>88</v>
      </c>
      <c r="D39" s="47">
        <f>O30</f>
        <v>44962.664000000004</v>
      </c>
      <c r="F39" s="7"/>
      <c r="G39" s="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2"/>
    </row>
    <row r="40" spans="1:24" ht="22.5">
      <c r="A40" s="103" t="s">
        <v>94</v>
      </c>
      <c r="B40" s="103"/>
      <c r="C40" s="83" t="s">
        <v>88</v>
      </c>
      <c r="D40" s="47">
        <f>S30</f>
        <v>1350.12</v>
      </c>
      <c r="F40" s="7"/>
      <c r="G40" s="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2"/>
    </row>
    <row r="41" spans="1:24" ht="22.5">
      <c r="A41" s="103" t="s">
        <v>95</v>
      </c>
      <c r="B41" s="103"/>
      <c r="C41" s="83" t="s">
        <v>131</v>
      </c>
      <c r="D41" s="47">
        <f>K30</f>
        <v>2000</v>
      </c>
      <c r="F41" s="7"/>
      <c r="G41" s="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2"/>
    </row>
    <row r="42" spans="1:24" ht="22.5">
      <c r="A42" s="103" t="s">
        <v>97</v>
      </c>
      <c r="B42" s="103"/>
      <c r="C42" s="83"/>
      <c r="D42" s="47">
        <f>M30</f>
        <v>106600.11</v>
      </c>
      <c r="F42" s="7"/>
      <c r="G42" s="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2"/>
    </row>
    <row r="43" spans="1:24" ht="22.5">
      <c r="A43" s="103" t="s">
        <v>98</v>
      </c>
      <c r="B43" s="103"/>
      <c r="C43" s="83"/>
      <c r="D43" s="47">
        <f>N30</f>
        <v>12620.96</v>
      </c>
      <c r="F43" s="7"/>
      <c r="G43" s="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2"/>
    </row>
    <row r="44" spans="1:24" ht="22.5">
      <c r="A44" s="103" t="s">
        <v>99</v>
      </c>
      <c r="B44" s="103"/>
      <c r="C44" s="83"/>
      <c r="D44" s="48">
        <f>P30</f>
        <v>104863.5815</v>
      </c>
      <c r="F44" s="7"/>
      <c r="G44" s="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2"/>
    </row>
    <row r="45" spans="1:24" ht="22.5">
      <c r="A45" s="104" t="s">
        <v>100</v>
      </c>
      <c r="B45" s="105"/>
      <c r="C45" s="106"/>
      <c r="D45" s="82">
        <f>H30-D34-D35-D36-D37-D39-D40-D41-D38</f>
        <v>1260701.7789999999</v>
      </c>
      <c r="F45" s="7"/>
      <c r="G45" s="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2"/>
    </row>
  </sheetData>
  <sheetProtection/>
  <mergeCells count="42">
    <mergeCell ref="A1:X1"/>
    <mergeCell ref="A4:X4"/>
    <mergeCell ref="B6:B8"/>
    <mergeCell ref="D6:D8"/>
    <mergeCell ref="A5:X5"/>
    <mergeCell ref="A2:X2"/>
    <mergeCell ref="O7:P7"/>
    <mergeCell ref="J6:J8"/>
    <mergeCell ref="Q7:Q8"/>
    <mergeCell ref="T7:T8"/>
    <mergeCell ref="U7:U8"/>
    <mergeCell ref="I6:I8"/>
    <mergeCell ref="A3:X3"/>
    <mergeCell ref="A30:G30"/>
    <mergeCell ref="V7:V8"/>
    <mergeCell ref="W6:W8"/>
    <mergeCell ref="S7:S8"/>
    <mergeCell ref="E6:E8"/>
    <mergeCell ref="X6:X8"/>
    <mergeCell ref="U6:V6"/>
    <mergeCell ref="N7:N8"/>
    <mergeCell ref="H6:H8"/>
    <mergeCell ref="L7:M7"/>
    <mergeCell ref="K6:K8"/>
    <mergeCell ref="L6:T6"/>
    <mergeCell ref="R7:R8"/>
    <mergeCell ref="A33:B33"/>
    <mergeCell ref="A34:B34"/>
    <mergeCell ref="A35:B35"/>
    <mergeCell ref="A36:B36"/>
    <mergeCell ref="F6:G7"/>
    <mergeCell ref="A6:A8"/>
    <mergeCell ref="C6:C8"/>
    <mergeCell ref="A44:B44"/>
    <mergeCell ref="A45:C45"/>
    <mergeCell ref="A37:B37"/>
    <mergeCell ref="A39:B39"/>
    <mergeCell ref="A40:B40"/>
    <mergeCell ref="A41:B41"/>
    <mergeCell ref="A42:B42"/>
    <mergeCell ref="A43:B43"/>
    <mergeCell ref="A38:B38"/>
  </mergeCells>
  <printOptions horizontalCentered="1"/>
  <pageMargins left="0.23622047244094488" right="0.23622047244094488" top="0.5905511811023622" bottom="0.5905511811023622" header="0.31496062992125984" footer="0"/>
  <pageSetup fitToHeight="0" fitToWidth="1" horizontalDpi="600" verticalDpi="600" orientation="landscape" paperSize="5" scale="40" r:id="rId2"/>
  <headerFooter>
    <oddFooter>&amp;C&amp;"Arial,Negrita"&amp;11Pag. &amp;P - 2</oddFooter>
  </headerFooter>
  <rowBreaks count="1" manualBreakCount="1">
    <brk id="25" max="2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4"/>
  <sheetViews>
    <sheetView zoomScale="63" zoomScaleNormal="63" zoomScaleSheetLayoutView="42" workbookViewId="0" topLeftCell="A10">
      <selection activeCell="G20" sqref="G20"/>
    </sheetView>
  </sheetViews>
  <sheetFormatPr defaultColWidth="9.140625" defaultRowHeight="12.75"/>
  <cols>
    <col min="1" max="1" width="6.140625" style="17" customWidth="1"/>
    <col min="2" max="2" width="43.8515625" style="17" bestFit="1" customWidth="1"/>
    <col min="3" max="3" width="52.57421875" style="0" customWidth="1"/>
    <col min="4" max="4" width="37.7109375" style="0" customWidth="1"/>
    <col min="5" max="5" width="15.7109375" style="0" customWidth="1"/>
    <col min="6" max="6" width="14.140625" style="0" customWidth="1"/>
    <col min="7" max="7" width="11.8515625" style="0" customWidth="1"/>
    <col min="8" max="8" width="19.28125" style="0" customWidth="1"/>
    <col min="9" max="9" width="13.7109375" style="3" customWidth="1"/>
    <col min="10" max="10" width="13.140625" style="0" customWidth="1"/>
    <col min="11" max="11" width="13.00390625" style="0" customWidth="1"/>
    <col min="12" max="12" width="16.421875" style="0" customWidth="1"/>
    <col min="13" max="13" width="16.8515625" style="0" customWidth="1"/>
    <col min="14" max="14" width="16.8515625" style="31" customWidth="1"/>
    <col min="15" max="15" width="16.421875" style="0" customWidth="1"/>
    <col min="16" max="16" width="16.57421875" style="2" customWidth="1"/>
    <col min="17" max="18" width="19.140625" style="2" customWidth="1"/>
    <col min="19" max="19" width="12.421875" style="0" customWidth="1"/>
    <col min="20" max="20" width="14.421875" style="0" customWidth="1"/>
    <col min="21" max="21" width="17.00390625" style="0" customWidth="1"/>
    <col min="22" max="22" width="15.00390625" style="0" customWidth="1"/>
    <col min="23" max="23" width="13.8515625" style="0" customWidth="1"/>
    <col min="24" max="24" width="8.28125" style="0" customWidth="1"/>
    <col min="25" max="26" width="9.140625" style="16" customWidth="1"/>
  </cols>
  <sheetData>
    <row r="1" spans="1:24" ht="27.75" customHeight="1">
      <c r="A1" s="8"/>
      <c r="B1" s="7"/>
      <c r="C1" s="7"/>
      <c r="D1" s="7"/>
      <c r="E1" s="7"/>
      <c r="F1" s="7"/>
      <c r="G1" s="7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1:24" ht="116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21" customHeight="1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</row>
    <row r="4" spans="1:24" ht="21" customHeight="1">
      <c r="A4" s="126" t="s">
        <v>78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21">
      <c r="A5" s="126" t="s">
        <v>133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5" thickBot="1">
      <c r="A6" s="137" t="s">
        <v>82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r="7" spans="1:26" s="45" customFormat="1" ht="42" customHeight="1">
      <c r="A7" s="146" t="s">
        <v>54</v>
      </c>
      <c r="B7" s="135" t="s">
        <v>125</v>
      </c>
      <c r="C7" s="119" t="s">
        <v>127</v>
      </c>
      <c r="D7" s="149" t="s">
        <v>126</v>
      </c>
      <c r="E7" s="123" t="s">
        <v>55</v>
      </c>
      <c r="F7" s="110" t="s">
        <v>56</v>
      </c>
      <c r="G7" s="111"/>
      <c r="H7" s="116" t="s">
        <v>59</v>
      </c>
      <c r="I7" s="116" t="s">
        <v>60</v>
      </c>
      <c r="J7" s="116" t="s">
        <v>61</v>
      </c>
      <c r="K7" s="119" t="s">
        <v>62</v>
      </c>
      <c r="L7" s="123" t="s">
        <v>67</v>
      </c>
      <c r="M7" s="123"/>
      <c r="N7" s="123"/>
      <c r="O7" s="123"/>
      <c r="P7" s="123"/>
      <c r="Q7" s="123"/>
      <c r="R7" s="123"/>
      <c r="S7" s="123"/>
      <c r="T7" s="123"/>
      <c r="U7" s="116" t="s">
        <v>72</v>
      </c>
      <c r="V7" s="116"/>
      <c r="W7" s="129" t="s">
        <v>73</v>
      </c>
      <c r="X7" s="132" t="s">
        <v>74</v>
      </c>
      <c r="Y7" s="30"/>
      <c r="Z7" s="30"/>
    </row>
    <row r="8" spans="1:26" s="45" customFormat="1" ht="47.25" customHeight="1">
      <c r="A8" s="147"/>
      <c r="B8" s="136"/>
      <c r="C8" s="120" t="s">
        <v>1</v>
      </c>
      <c r="D8" s="150"/>
      <c r="E8" s="117" t="s">
        <v>0</v>
      </c>
      <c r="F8" s="112"/>
      <c r="G8" s="113"/>
      <c r="H8" s="121"/>
      <c r="I8" s="121"/>
      <c r="J8" s="121"/>
      <c r="K8" s="120"/>
      <c r="L8" s="121" t="s">
        <v>63</v>
      </c>
      <c r="M8" s="121"/>
      <c r="N8" s="121" t="s">
        <v>66</v>
      </c>
      <c r="O8" s="121" t="s">
        <v>77</v>
      </c>
      <c r="P8" s="121"/>
      <c r="Q8" s="124" t="s">
        <v>104</v>
      </c>
      <c r="R8" s="124" t="s">
        <v>136</v>
      </c>
      <c r="S8" s="121" t="s">
        <v>70</v>
      </c>
      <c r="T8" s="121" t="s">
        <v>71</v>
      </c>
      <c r="U8" s="121" t="s">
        <v>76</v>
      </c>
      <c r="V8" s="121" t="s">
        <v>75</v>
      </c>
      <c r="W8" s="130"/>
      <c r="X8" s="133"/>
      <c r="Y8" s="30"/>
      <c r="Z8" s="30"/>
    </row>
    <row r="9" spans="1:26" s="45" customFormat="1" ht="62.25" customHeight="1" thickBot="1">
      <c r="A9" s="148"/>
      <c r="B9" s="151"/>
      <c r="C9" s="120"/>
      <c r="D9" s="150"/>
      <c r="E9" s="118"/>
      <c r="F9" s="87" t="s">
        <v>57</v>
      </c>
      <c r="G9" s="87" t="s">
        <v>58</v>
      </c>
      <c r="H9" s="122"/>
      <c r="I9" s="122"/>
      <c r="J9" s="122"/>
      <c r="K9" s="120"/>
      <c r="L9" s="88" t="s">
        <v>64</v>
      </c>
      <c r="M9" s="88" t="s">
        <v>65</v>
      </c>
      <c r="N9" s="122"/>
      <c r="O9" s="88" t="s">
        <v>68</v>
      </c>
      <c r="P9" s="89" t="s">
        <v>69</v>
      </c>
      <c r="Q9" s="125"/>
      <c r="R9" s="125"/>
      <c r="S9" s="122"/>
      <c r="T9" s="122"/>
      <c r="U9" s="122"/>
      <c r="V9" s="122"/>
      <c r="W9" s="131"/>
      <c r="X9" s="134"/>
      <c r="Y9" s="30"/>
      <c r="Z9" s="30"/>
    </row>
    <row r="10" spans="1:24" ht="41.25">
      <c r="A10" s="77">
        <v>1</v>
      </c>
      <c r="B10" s="78" t="s">
        <v>113</v>
      </c>
      <c r="C10" s="90" t="s">
        <v>111</v>
      </c>
      <c r="D10" s="55" t="s">
        <v>114</v>
      </c>
      <c r="E10" s="56" t="s">
        <v>53</v>
      </c>
      <c r="F10" s="71">
        <v>44743</v>
      </c>
      <c r="G10" s="71">
        <v>44927</v>
      </c>
      <c r="H10" s="91">
        <v>185000</v>
      </c>
      <c r="I10" s="57">
        <v>32269.54</v>
      </c>
      <c r="J10" s="57">
        <v>25</v>
      </c>
      <c r="K10" s="57">
        <v>100</v>
      </c>
      <c r="L10" s="57">
        <f>+H10*2.87%</f>
        <v>5309.5</v>
      </c>
      <c r="M10" s="57">
        <f>+H10*7.1%</f>
        <v>13134.999999999998</v>
      </c>
      <c r="N10" s="57">
        <f aca="true" t="shared" si="0" ref="N10:N16">65050*1.1%</f>
        <v>715.5500000000001</v>
      </c>
      <c r="O10" s="57">
        <f>162625*3.04%</f>
        <v>4943.8</v>
      </c>
      <c r="P10" s="57">
        <f>162625*7.09%</f>
        <v>11530.112500000001</v>
      </c>
      <c r="Q10" s="56"/>
      <c r="R10" s="56"/>
      <c r="S10" s="57">
        <v>0</v>
      </c>
      <c r="T10" s="57">
        <f>SUM(L10:S10)</f>
        <v>35633.9625</v>
      </c>
      <c r="U10" s="57">
        <f>+L10+O10</f>
        <v>10253.3</v>
      </c>
      <c r="V10" s="57">
        <f>+M10+N10+P10</f>
        <v>25380.6625</v>
      </c>
      <c r="W10" s="92">
        <f>+H10-U10-I10-J10-K10-S10-R10</f>
        <v>142352.16</v>
      </c>
      <c r="X10" s="79">
        <v>121</v>
      </c>
    </row>
    <row r="11" spans="1:24" ht="41.25">
      <c r="A11" s="74">
        <f aca="true" t="shared" si="1" ref="A11:A17">A10+1</f>
        <v>2</v>
      </c>
      <c r="B11" s="73" t="s">
        <v>115</v>
      </c>
      <c r="C11" s="40" t="s">
        <v>112</v>
      </c>
      <c r="D11" s="35" t="s">
        <v>116</v>
      </c>
      <c r="E11" s="36" t="s">
        <v>53</v>
      </c>
      <c r="F11" s="37">
        <v>44743</v>
      </c>
      <c r="G11" s="37">
        <v>44927</v>
      </c>
      <c r="H11" s="38">
        <v>85000</v>
      </c>
      <c r="I11" s="49">
        <v>8576.99</v>
      </c>
      <c r="J11" s="49">
        <v>25</v>
      </c>
      <c r="K11" s="49">
        <v>100</v>
      </c>
      <c r="L11" s="49">
        <f aca="true" t="shared" si="2" ref="L11:L16">+H11*2.87%</f>
        <v>2439.5</v>
      </c>
      <c r="M11" s="49">
        <f aca="true" t="shared" si="3" ref="M11:M16">+H11*7.1%</f>
        <v>6034.999999999999</v>
      </c>
      <c r="N11" s="49">
        <f t="shared" si="0"/>
        <v>715.5500000000001</v>
      </c>
      <c r="O11" s="49">
        <f aca="true" t="shared" si="4" ref="O11:O16">+H11*3.04%</f>
        <v>2584</v>
      </c>
      <c r="P11" s="49">
        <f aca="true" t="shared" si="5" ref="P11:P16">+H11*7.09%</f>
        <v>6026.5</v>
      </c>
      <c r="Q11" s="36"/>
      <c r="R11" s="36"/>
      <c r="S11" s="49"/>
      <c r="T11" s="49">
        <f aca="true" t="shared" si="6" ref="T11:T16">SUM(L11:S11)</f>
        <v>17800.55</v>
      </c>
      <c r="U11" s="49">
        <f aca="true" t="shared" si="7" ref="U11:U16">+L11+O11</f>
        <v>5023.5</v>
      </c>
      <c r="V11" s="49">
        <f aca="true" t="shared" si="8" ref="V11:V16">+M11+N11+P11</f>
        <v>12777.05</v>
      </c>
      <c r="W11" s="44">
        <f aca="true" t="shared" si="9" ref="W11:W18">+H11-U11-I11-J11-K11-S11-R11</f>
        <v>71274.51</v>
      </c>
      <c r="X11" s="43">
        <v>121</v>
      </c>
    </row>
    <row r="12" spans="1:24" ht="41.25">
      <c r="A12" s="74">
        <f t="shared" si="1"/>
        <v>3</v>
      </c>
      <c r="B12" s="73" t="s">
        <v>117</v>
      </c>
      <c r="C12" s="40" t="s">
        <v>112</v>
      </c>
      <c r="D12" s="35" t="s">
        <v>118</v>
      </c>
      <c r="E12" s="36" t="s">
        <v>53</v>
      </c>
      <c r="F12" s="37">
        <v>44743</v>
      </c>
      <c r="G12" s="37">
        <v>44927</v>
      </c>
      <c r="H12" s="38">
        <v>80000</v>
      </c>
      <c r="I12" s="49">
        <v>7400.87</v>
      </c>
      <c r="J12" s="49">
        <v>25</v>
      </c>
      <c r="K12" s="49">
        <v>100</v>
      </c>
      <c r="L12" s="49">
        <f t="shared" si="2"/>
        <v>2296</v>
      </c>
      <c r="M12" s="49">
        <f t="shared" si="3"/>
        <v>5679.999999999999</v>
      </c>
      <c r="N12" s="49">
        <f t="shared" si="0"/>
        <v>715.5500000000001</v>
      </c>
      <c r="O12" s="49">
        <f t="shared" si="4"/>
        <v>2432</v>
      </c>
      <c r="P12" s="49">
        <f t="shared" si="5"/>
        <v>5672</v>
      </c>
      <c r="Q12" s="36"/>
      <c r="R12" s="36"/>
      <c r="S12" s="49"/>
      <c r="T12" s="49">
        <f t="shared" si="6"/>
        <v>16795.55</v>
      </c>
      <c r="U12" s="49">
        <f t="shared" si="7"/>
        <v>4728</v>
      </c>
      <c r="V12" s="49">
        <f t="shared" si="8"/>
        <v>12067.55</v>
      </c>
      <c r="W12" s="44">
        <f t="shared" si="9"/>
        <v>67746.13</v>
      </c>
      <c r="X12" s="43">
        <v>121</v>
      </c>
    </row>
    <row r="13" spans="1:24" ht="41.25">
      <c r="A13" s="74">
        <f t="shared" si="1"/>
        <v>4</v>
      </c>
      <c r="B13" s="73" t="s">
        <v>119</v>
      </c>
      <c r="C13" s="40" t="s">
        <v>112</v>
      </c>
      <c r="D13" s="35" t="s">
        <v>118</v>
      </c>
      <c r="E13" s="36" t="s">
        <v>53</v>
      </c>
      <c r="F13" s="37">
        <v>44743</v>
      </c>
      <c r="G13" s="37">
        <v>44927</v>
      </c>
      <c r="H13" s="38">
        <v>80000</v>
      </c>
      <c r="I13" s="49">
        <v>7400.87</v>
      </c>
      <c r="J13" s="49">
        <v>25</v>
      </c>
      <c r="K13" s="49">
        <v>100</v>
      </c>
      <c r="L13" s="49">
        <f t="shared" si="2"/>
        <v>2296</v>
      </c>
      <c r="M13" s="49">
        <f t="shared" si="3"/>
        <v>5679.999999999999</v>
      </c>
      <c r="N13" s="49">
        <f t="shared" si="0"/>
        <v>715.5500000000001</v>
      </c>
      <c r="O13" s="49">
        <f t="shared" si="4"/>
        <v>2432</v>
      </c>
      <c r="P13" s="49">
        <f t="shared" si="5"/>
        <v>5672</v>
      </c>
      <c r="Q13" s="36"/>
      <c r="R13" s="36"/>
      <c r="S13" s="49"/>
      <c r="T13" s="49">
        <f t="shared" si="6"/>
        <v>16795.55</v>
      </c>
      <c r="U13" s="49">
        <f t="shared" si="7"/>
        <v>4728</v>
      </c>
      <c r="V13" s="49">
        <f t="shared" si="8"/>
        <v>12067.55</v>
      </c>
      <c r="W13" s="44">
        <f t="shared" si="9"/>
        <v>67746.13</v>
      </c>
      <c r="X13" s="43">
        <v>121</v>
      </c>
    </row>
    <row r="14" spans="1:24" ht="41.25">
      <c r="A14" s="74">
        <f t="shared" si="1"/>
        <v>5</v>
      </c>
      <c r="B14" s="73" t="s">
        <v>120</v>
      </c>
      <c r="C14" s="40" t="s">
        <v>112</v>
      </c>
      <c r="D14" s="35" t="s">
        <v>121</v>
      </c>
      <c r="E14" s="36" t="s">
        <v>53</v>
      </c>
      <c r="F14" s="37">
        <v>44743</v>
      </c>
      <c r="G14" s="37">
        <v>44927</v>
      </c>
      <c r="H14" s="38">
        <v>80000</v>
      </c>
      <c r="I14" s="49">
        <v>7400.87</v>
      </c>
      <c r="J14" s="49">
        <v>25</v>
      </c>
      <c r="K14" s="49">
        <v>100</v>
      </c>
      <c r="L14" s="49">
        <f t="shared" si="2"/>
        <v>2296</v>
      </c>
      <c r="M14" s="49">
        <f t="shared" si="3"/>
        <v>5679.999999999999</v>
      </c>
      <c r="N14" s="49">
        <f t="shared" si="0"/>
        <v>715.5500000000001</v>
      </c>
      <c r="O14" s="49">
        <f t="shared" si="4"/>
        <v>2432</v>
      </c>
      <c r="P14" s="49">
        <f t="shared" si="5"/>
        <v>5672</v>
      </c>
      <c r="Q14" s="36"/>
      <c r="R14" s="36"/>
      <c r="S14" s="49"/>
      <c r="T14" s="49">
        <f t="shared" si="6"/>
        <v>16795.55</v>
      </c>
      <c r="U14" s="49">
        <f t="shared" si="7"/>
        <v>4728</v>
      </c>
      <c r="V14" s="49">
        <f t="shared" si="8"/>
        <v>12067.55</v>
      </c>
      <c r="W14" s="44">
        <f t="shared" si="9"/>
        <v>67746.13</v>
      </c>
      <c r="X14" s="43">
        <v>121</v>
      </c>
    </row>
    <row r="15" spans="1:24" ht="41.25">
      <c r="A15" s="74">
        <f t="shared" si="1"/>
        <v>6</v>
      </c>
      <c r="B15" s="73" t="s">
        <v>122</v>
      </c>
      <c r="C15" s="40" t="s">
        <v>112</v>
      </c>
      <c r="D15" s="35" t="s">
        <v>121</v>
      </c>
      <c r="E15" s="36" t="s">
        <v>53</v>
      </c>
      <c r="F15" s="37">
        <v>44743</v>
      </c>
      <c r="G15" s="37">
        <v>44927</v>
      </c>
      <c r="H15" s="38">
        <v>80000</v>
      </c>
      <c r="I15" s="49">
        <v>7400.87</v>
      </c>
      <c r="J15" s="49">
        <v>25</v>
      </c>
      <c r="K15" s="49">
        <v>100</v>
      </c>
      <c r="L15" s="49">
        <f t="shared" si="2"/>
        <v>2296</v>
      </c>
      <c r="M15" s="49">
        <f t="shared" si="3"/>
        <v>5679.999999999999</v>
      </c>
      <c r="N15" s="49">
        <f t="shared" si="0"/>
        <v>715.5500000000001</v>
      </c>
      <c r="O15" s="49">
        <f t="shared" si="4"/>
        <v>2432</v>
      </c>
      <c r="P15" s="49">
        <f t="shared" si="5"/>
        <v>5672</v>
      </c>
      <c r="Q15" s="36"/>
      <c r="R15" s="36"/>
      <c r="S15" s="49"/>
      <c r="T15" s="49">
        <f t="shared" si="6"/>
        <v>16795.55</v>
      </c>
      <c r="U15" s="49">
        <f t="shared" si="7"/>
        <v>4728</v>
      </c>
      <c r="V15" s="49">
        <f t="shared" si="8"/>
        <v>12067.55</v>
      </c>
      <c r="W15" s="44">
        <f t="shared" si="9"/>
        <v>67746.13</v>
      </c>
      <c r="X15" s="43">
        <v>121</v>
      </c>
    </row>
    <row r="16" spans="1:24" ht="41.25">
      <c r="A16" s="74">
        <f t="shared" si="1"/>
        <v>7</v>
      </c>
      <c r="B16" s="73" t="s">
        <v>123</v>
      </c>
      <c r="C16" s="40" t="s">
        <v>112</v>
      </c>
      <c r="D16" s="35" t="s">
        <v>118</v>
      </c>
      <c r="E16" s="36" t="s">
        <v>53</v>
      </c>
      <c r="F16" s="37">
        <v>44743</v>
      </c>
      <c r="G16" s="37">
        <v>44927</v>
      </c>
      <c r="H16" s="38">
        <v>80000</v>
      </c>
      <c r="I16" s="49">
        <v>7063.34</v>
      </c>
      <c r="J16" s="49">
        <v>25</v>
      </c>
      <c r="K16" s="49">
        <v>100</v>
      </c>
      <c r="L16" s="49">
        <f t="shared" si="2"/>
        <v>2296</v>
      </c>
      <c r="M16" s="49">
        <f t="shared" si="3"/>
        <v>5679.999999999999</v>
      </c>
      <c r="N16" s="49">
        <f t="shared" si="0"/>
        <v>715.5500000000001</v>
      </c>
      <c r="O16" s="49">
        <f t="shared" si="4"/>
        <v>2432</v>
      </c>
      <c r="P16" s="49">
        <f t="shared" si="5"/>
        <v>5672</v>
      </c>
      <c r="Q16" s="36"/>
      <c r="R16" s="36"/>
      <c r="S16" s="49">
        <v>1350.12</v>
      </c>
      <c r="T16" s="49">
        <f t="shared" si="6"/>
        <v>18145.67</v>
      </c>
      <c r="U16" s="49">
        <f t="shared" si="7"/>
        <v>4728</v>
      </c>
      <c r="V16" s="49">
        <f t="shared" si="8"/>
        <v>12067.55</v>
      </c>
      <c r="W16" s="44">
        <f t="shared" si="9"/>
        <v>66733.54000000001</v>
      </c>
      <c r="X16" s="43">
        <v>121</v>
      </c>
    </row>
    <row r="17" spans="1:24" ht="41.25">
      <c r="A17" s="74">
        <f t="shared" si="1"/>
        <v>8</v>
      </c>
      <c r="B17" s="73" t="s">
        <v>20</v>
      </c>
      <c r="C17" s="35" t="s">
        <v>33</v>
      </c>
      <c r="D17" s="35" t="s">
        <v>51</v>
      </c>
      <c r="E17" s="36" t="s">
        <v>53</v>
      </c>
      <c r="F17" s="37">
        <v>44776</v>
      </c>
      <c r="G17" s="37">
        <v>44960</v>
      </c>
      <c r="H17" s="38">
        <v>60000</v>
      </c>
      <c r="I17" s="39">
        <v>3486.68</v>
      </c>
      <c r="J17" s="39">
        <v>25</v>
      </c>
      <c r="K17" s="39">
        <v>100</v>
      </c>
      <c r="L17" s="39">
        <f>+H17*2.87%</f>
        <v>1722</v>
      </c>
      <c r="M17" s="39">
        <f>+H17*7.1%</f>
        <v>4260</v>
      </c>
      <c r="N17" s="39">
        <f>H17*1.1%</f>
        <v>660.0000000000001</v>
      </c>
      <c r="O17" s="39">
        <f>+H17*3.04%</f>
        <v>1824</v>
      </c>
      <c r="P17" s="39">
        <f>+H17*7.09%</f>
        <v>4254</v>
      </c>
      <c r="Q17" s="39"/>
      <c r="R17" s="39"/>
      <c r="S17" s="39"/>
      <c r="T17" s="39">
        <f>SUM(L17:S17)</f>
        <v>12720</v>
      </c>
      <c r="U17" s="39">
        <f>+L17+O17</f>
        <v>3546</v>
      </c>
      <c r="V17" s="39">
        <f>+M17+N17+P17</f>
        <v>9174</v>
      </c>
      <c r="W17" s="44">
        <f t="shared" si="9"/>
        <v>52842.32</v>
      </c>
      <c r="X17" s="43">
        <v>121</v>
      </c>
    </row>
    <row r="18" spans="1:24" ht="41.25">
      <c r="A18" s="74">
        <f>A17+1</f>
        <v>9</v>
      </c>
      <c r="B18" s="73" t="s">
        <v>129</v>
      </c>
      <c r="C18" s="35" t="s">
        <v>128</v>
      </c>
      <c r="D18" s="35" t="s">
        <v>48</v>
      </c>
      <c r="E18" s="36" t="s">
        <v>53</v>
      </c>
      <c r="F18" s="37">
        <v>44713</v>
      </c>
      <c r="G18" s="37">
        <v>44896</v>
      </c>
      <c r="H18" s="38">
        <v>36000</v>
      </c>
      <c r="I18" s="39"/>
      <c r="J18" s="39">
        <v>25</v>
      </c>
      <c r="K18" s="39"/>
      <c r="L18" s="39">
        <f>+H18*2.87%</f>
        <v>1033.2</v>
      </c>
      <c r="M18" s="39">
        <f>+H18*7.1%</f>
        <v>2555.9999999999995</v>
      </c>
      <c r="N18" s="39">
        <f>H18*1.1%</f>
        <v>396.00000000000006</v>
      </c>
      <c r="O18" s="39">
        <f>+H18*3.04%</f>
        <v>1094.4</v>
      </c>
      <c r="P18" s="39">
        <f>+H18*7.09%</f>
        <v>2552.4</v>
      </c>
      <c r="Q18" s="39"/>
      <c r="R18" s="39"/>
      <c r="S18" s="39"/>
      <c r="T18" s="39">
        <f>SUM(L18:S18)</f>
        <v>7632</v>
      </c>
      <c r="U18" s="39">
        <f>+L18+O18</f>
        <v>2127.6000000000004</v>
      </c>
      <c r="V18" s="39">
        <f>+M18+N18+P18</f>
        <v>5504.4</v>
      </c>
      <c r="W18" s="44">
        <f t="shared" si="9"/>
        <v>33847.4</v>
      </c>
      <c r="X18" s="43">
        <v>121</v>
      </c>
    </row>
    <row r="19" spans="1:24" ht="41.25">
      <c r="A19" s="74">
        <f>A18+1</f>
        <v>10</v>
      </c>
      <c r="B19" s="73" t="s">
        <v>138</v>
      </c>
      <c r="C19" s="35" t="s">
        <v>111</v>
      </c>
      <c r="D19" s="35" t="s">
        <v>48</v>
      </c>
      <c r="E19" s="36" t="s">
        <v>53</v>
      </c>
      <c r="F19" s="37">
        <v>44713</v>
      </c>
      <c r="G19" s="37">
        <v>44896</v>
      </c>
      <c r="H19" s="38">
        <v>35000</v>
      </c>
      <c r="I19" s="39"/>
      <c r="J19" s="39">
        <v>25</v>
      </c>
      <c r="K19" s="39"/>
      <c r="L19" s="39">
        <f>+H19*2.87%</f>
        <v>1004.5</v>
      </c>
      <c r="M19" s="39">
        <f>+H19*7.1%</f>
        <v>2485</v>
      </c>
      <c r="N19" s="39">
        <f>H19*1.1%</f>
        <v>385.00000000000006</v>
      </c>
      <c r="O19" s="39">
        <f>+H19*3.04%</f>
        <v>1064</v>
      </c>
      <c r="P19" s="39">
        <f>+H19*7.09%</f>
        <v>2481.5</v>
      </c>
      <c r="Q19" s="39"/>
      <c r="R19" s="39"/>
      <c r="S19" s="39"/>
      <c r="T19" s="39">
        <f>SUM(L19:S19)</f>
        <v>7420</v>
      </c>
      <c r="U19" s="39">
        <f>+L19+O19</f>
        <v>2068.5</v>
      </c>
      <c r="V19" s="39">
        <f>+M19+N19+P19</f>
        <v>5351.5</v>
      </c>
      <c r="W19" s="44">
        <f>+H19-U19-I19-J19-K19-S19-R19</f>
        <v>32906.5</v>
      </c>
      <c r="X19" s="43">
        <v>121</v>
      </c>
    </row>
    <row r="20" spans="1:24" ht="42" thickBot="1">
      <c r="A20" s="74">
        <f>A19+1</f>
        <v>11</v>
      </c>
      <c r="B20" s="73" t="s">
        <v>106</v>
      </c>
      <c r="C20" s="62" t="s">
        <v>33</v>
      </c>
      <c r="D20" s="62" t="s">
        <v>107</v>
      </c>
      <c r="E20" s="63" t="s">
        <v>53</v>
      </c>
      <c r="F20" s="72">
        <v>44681</v>
      </c>
      <c r="G20" s="72">
        <v>44864</v>
      </c>
      <c r="H20" s="93">
        <v>40000</v>
      </c>
      <c r="I20" s="94">
        <v>442.65</v>
      </c>
      <c r="J20" s="94">
        <v>25</v>
      </c>
      <c r="K20" s="94">
        <v>100</v>
      </c>
      <c r="L20" s="94">
        <f>+H20*2.87%</f>
        <v>1148</v>
      </c>
      <c r="M20" s="94">
        <f>+H20*7.1%</f>
        <v>2839.9999999999995</v>
      </c>
      <c r="N20" s="94">
        <f>H20*1.1%</f>
        <v>440.00000000000006</v>
      </c>
      <c r="O20" s="94">
        <f>+H20*3.04%</f>
        <v>1216</v>
      </c>
      <c r="P20" s="94">
        <f>+H20*7.09%</f>
        <v>2836</v>
      </c>
      <c r="Q20" s="94"/>
      <c r="R20" s="94"/>
      <c r="S20" s="94"/>
      <c r="T20" s="94">
        <f>SUM(L20:S20)</f>
        <v>8480</v>
      </c>
      <c r="U20" s="94">
        <f>+L20+O20</f>
        <v>2364</v>
      </c>
      <c r="V20" s="94">
        <f>+M20+N20+P20</f>
        <v>6116</v>
      </c>
      <c r="W20" s="95">
        <f>+H20-U20-I20-J20-K20-S20-R20</f>
        <v>37068.35</v>
      </c>
      <c r="X20" s="43">
        <v>121</v>
      </c>
    </row>
    <row r="21" spans="1:24" ht="15.75" thickBot="1">
      <c r="A21" s="144" t="s">
        <v>83</v>
      </c>
      <c r="B21" s="145"/>
      <c r="C21" s="128"/>
      <c r="D21" s="128"/>
      <c r="E21" s="128"/>
      <c r="F21" s="128"/>
      <c r="G21" s="128"/>
      <c r="H21" s="32">
        <f aca="true" t="shared" si="10" ref="H21:P21">SUM(H10:H20)</f>
        <v>841000</v>
      </c>
      <c r="I21" s="32">
        <f t="shared" si="10"/>
        <v>81442.68</v>
      </c>
      <c r="J21" s="32">
        <f t="shared" si="10"/>
        <v>275</v>
      </c>
      <c r="K21" s="33">
        <f t="shared" si="10"/>
        <v>900</v>
      </c>
      <c r="L21" s="32">
        <f t="shared" si="10"/>
        <v>24136.7</v>
      </c>
      <c r="M21" s="32">
        <f t="shared" si="10"/>
        <v>59710.99999999999</v>
      </c>
      <c r="N21" s="32">
        <f t="shared" si="10"/>
        <v>6889.85</v>
      </c>
      <c r="O21" s="32">
        <f t="shared" si="10"/>
        <v>24886.2</v>
      </c>
      <c r="P21" s="32">
        <f t="shared" si="10"/>
        <v>58040.512500000004</v>
      </c>
      <c r="Q21" s="32"/>
      <c r="R21" s="32"/>
      <c r="S21" s="32">
        <f>SUM(S10:S20)</f>
        <v>1350.12</v>
      </c>
      <c r="T21" s="32">
        <f>SUM(T10:T20)</f>
        <v>175014.3825</v>
      </c>
      <c r="U21" s="32">
        <f>SUM(U10:U20)</f>
        <v>49022.9</v>
      </c>
      <c r="V21" s="32">
        <f>SUM(V10:V20)</f>
        <v>124641.3625</v>
      </c>
      <c r="W21" s="32">
        <f>SUM(W10:W20)</f>
        <v>708009.2999999999</v>
      </c>
      <c r="X21" s="76"/>
    </row>
    <row r="22" spans="1:24" ht="23.25" thickBot="1">
      <c r="A22" s="157" t="s">
        <v>130</v>
      </c>
      <c r="B22" s="158"/>
      <c r="C22" s="86">
        <f>A20+'Act. 1 Empleados Temporal'!A29</f>
        <v>32</v>
      </c>
      <c r="D22" s="7"/>
      <c r="E22" s="7"/>
      <c r="F22" s="7"/>
      <c r="G22" s="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/>
    </row>
    <row r="23" spans="1:24" ht="22.5">
      <c r="A23" s="8"/>
      <c r="B23" s="8"/>
      <c r="C23" s="7"/>
      <c r="D23" s="7"/>
      <c r="E23" s="7"/>
      <c r="F23" s="7"/>
      <c r="G23" s="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/>
    </row>
    <row r="24" spans="1:26" ht="23.25" customHeight="1">
      <c r="A24" s="109" t="s">
        <v>84</v>
      </c>
      <c r="B24" s="109"/>
      <c r="C24" s="84" t="s">
        <v>85</v>
      </c>
      <c r="D24" s="81" t="s">
        <v>86</v>
      </c>
      <c r="G24" s="7"/>
      <c r="H24" s="11"/>
      <c r="I24" s="152" t="s">
        <v>84</v>
      </c>
      <c r="J24" s="152"/>
      <c r="K24" s="152"/>
      <c r="L24" s="152"/>
      <c r="M24" s="152" t="s">
        <v>85</v>
      </c>
      <c r="N24" s="152"/>
      <c r="O24" s="152"/>
      <c r="P24" s="152"/>
      <c r="Q24" s="68" t="s">
        <v>86</v>
      </c>
      <c r="R24" s="11"/>
      <c r="S24" s="11"/>
      <c r="T24" s="11"/>
      <c r="U24" s="11"/>
      <c r="V24" s="11"/>
      <c r="W24" s="12"/>
      <c r="X24" s="16"/>
      <c r="Z24"/>
    </row>
    <row r="25" spans="1:26" ht="22.5">
      <c r="A25" s="103" t="s">
        <v>87</v>
      </c>
      <c r="B25" s="103"/>
      <c r="C25" s="83" t="s">
        <v>88</v>
      </c>
      <c r="D25" s="47">
        <f>L21</f>
        <v>24136.7</v>
      </c>
      <c r="G25" s="7"/>
      <c r="H25" s="11"/>
      <c r="I25" s="140" t="s">
        <v>87</v>
      </c>
      <c r="J25" s="140"/>
      <c r="K25" s="140"/>
      <c r="L25" s="140"/>
      <c r="M25" s="140" t="s">
        <v>88</v>
      </c>
      <c r="N25" s="140"/>
      <c r="O25" s="140"/>
      <c r="P25" s="140"/>
      <c r="Q25" s="47">
        <f>'Act. 1 Empleados Temporal'!D34+'Act. 2 Empleados Temporal'!D25</f>
        <v>67227.167</v>
      </c>
      <c r="R25" s="11"/>
      <c r="S25" s="11"/>
      <c r="T25" s="11"/>
      <c r="U25" s="11"/>
      <c r="V25" s="11"/>
      <c r="W25" s="12"/>
      <c r="X25" s="16"/>
      <c r="Z25"/>
    </row>
    <row r="26" spans="1:26" ht="22.5">
      <c r="A26" s="103" t="s">
        <v>89</v>
      </c>
      <c r="B26" s="103"/>
      <c r="C26" s="83" t="s">
        <v>90</v>
      </c>
      <c r="D26" s="47">
        <f>I21</f>
        <v>81442.68</v>
      </c>
      <c r="G26" s="7"/>
      <c r="H26" s="11"/>
      <c r="I26" s="140" t="s">
        <v>89</v>
      </c>
      <c r="J26" s="140"/>
      <c r="K26" s="140"/>
      <c r="L26" s="140"/>
      <c r="M26" s="140" t="s">
        <v>90</v>
      </c>
      <c r="N26" s="140"/>
      <c r="O26" s="140"/>
      <c r="P26" s="140"/>
      <c r="Q26" s="47">
        <f>'Act. 1 Empleados Temporal'!D35+'Act. 2 Empleados Temporal'!D26</f>
        <v>217240.35</v>
      </c>
      <c r="R26" s="11"/>
      <c r="S26" s="11"/>
      <c r="T26" s="11"/>
      <c r="U26" s="11"/>
      <c r="V26" s="11"/>
      <c r="W26" s="12"/>
      <c r="X26" s="16"/>
      <c r="Z26"/>
    </row>
    <row r="27" spans="1:26" ht="22.5">
      <c r="A27" s="103" t="s">
        <v>91</v>
      </c>
      <c r="B27" s="103"/>
      <c r="C27" s="83" t="s">
        <v>92</v>
      </c>
      <c r="D27" s="47">
        <f>J21</f>
        <v>275</v>
      </c>
      <c r="G27" s="7"/>
      <c r="H27" s="11"/>
      <c r="I27" s="140" t="s">
        <v>91</v>
      </c>
      <c r="J27" s="140"/>
      <c r="K27" s="140"/>
      <c r="L27" s="140"/>
      <c r="M27" s="140" t="s">
        <v>92</v>
      </c>
      <c r="N27" s="140"/>
      <c r="O27" s="140"/>
      <c r="P27" s="140"/>
      <c r="Q27" s="47">
        <f>D27+'Act. 1 Empleados Temporal'!D36</f>
        <v>800</v>
      </c>
      <c r="R27" s="11"/>
      <c r="S27" s="11"/>
      <c r="T27" s="11"/>
      <c r="U27" s="11"/>
      <c r="V27" s="11"/>
      <c r="W27" s="12"/>
      <c r="X27" s="16"/>
      <c r="Z27"/>
    </row>
    <row r="28" spans="1:26" ht="22.5">
      <c r="A28" s="103" t="s">
        <v>105</v>
      </c>
      <c r="B28" s="103"/>
      <c r="C28" s="83" t="s">
        <v>104</v>
      </c>
      <c r="D28" s="47">
        <f>Q21</f>
        <v>0</v>
      </c>
      <c r="G28" s="7"/>
      <c r="H28" s="11"/>
      <c r="I28" s="140" t="s">
        <v>105</v>
      </c>
      <c r="J28" s="140"/>
      <c r="K28" s="140"/>
      <c r="L28" s="140"/>
      <c r="M28" s="140" t="s">
        <v>104</v>
      </c>
      <c r="N28" s="140"/>
      <c r="O28" s="140"/>
      <c r="P28" s="140"/>
      <c r="Q28" s="47">
        <f>'Act. 1 Empleados Temporal'!D37+'Act. 2 Empleados Temporal'!D28</f>
        <v>4482.3</v>
      </c>
      <c r="R28" s="11"/>
      <c r="S28" s="11"/>
      <c r="T28" s="11"/>
      <c r="U28" s="11"/>
      <c r="V28" s="11"/>
      <c r="W28" s="12"/>
      <c r="X28" s="16"/>
      <c r="Z28"/>
    </row>
    <row r="29" spans="1:26" ht="22.5">
      <c r="A29" s="107" t="s">
        <v>140</v>
      </c>
      <c r="B29" s="108"/>
      <c r="C29" s="83" t="s">
        <v>139</v>
      </c>
      <c r="D29" s="47">
        <f>R21</f>
        <v>0</v>
      </c>
      <c r="G29" s="7"/>
      <c r="H29" s="11"/>
      <c r="I29" s="154" t="s">
        <v>140</v>
      </c>
      <c r="J29" s="155"/>
      <c r="K29" s="155"/>
      <c r="L29" s="156"/>
      <c r="M29" s="154" t="s">
        <v>139</v>
      </c>
      <c r="N29" s="155"/>
      <c r="O29" s="155"/>
      <c r="P29" s="156"/>
      <c r="Q29" s="47">
        <f>'Act. 1 Empleados Temporal'!D38+'Act. 2 Empleados Temporal'!D29</f>
        <v>8500</v>
      </c>
      <c r="R29" s="11"/>
      <c r="S29" s="11"/>
      <c r="T29" s="11"/>
      <c r="U29" s="11"/>
      <c r="V29" s="11"/>
      <c r="W29" s="12"/>
      <c r="X29" s="16"/>
      <c r="Z29"/>
    </row>
    <row r="30" spans="1:26" ht="22.5">
      <c r="A30" s="103" t="s">
        <v>93</v>
      </c>
      <c r="B30" s="103"/>
      <c r="C30" s="83" t="s">
        <v>88</v>
      </c>
      <c r="D30" s="47">
        <f>O21</f>
        <v>24886.2</v>
      </c>
      <c r="G30" s="7"/>
      <c r="H30" s="11"/>
      <c r="I30" s="140" t="s">
        <v>93</v>
      </c>
      <c r="J30" s="140"/>
      <c r="K30" s="140"/>
      <c r="L30" s="140"/>
      <c r="M30" s="140" t="s">
        <v>88</v>
      </c>
      <c r="N30" s="140"/>
      <c r="O30" s="140"/>
      <c r="P30" s="140"/>
      <c r="Q30" s="47">
        <f>'Act. 1 Empleados Temporal'!D39+'Act. 2 Empleados Temporal'!D30</f>
        <v>69848.864</v>
      </c>
      <c r="R30" s="11"/>
      <c r="S30" s="11"/>
      <c r="T30" s="11"/>
      <c r="U30" s="11"/>
      <c r="V30" s="11"/>
      <c r="W30" s="12"/>
      <c r="X30" s="16"/>
      <c r="Z30"/>
    </row>
    <row r="31" spans="1:26" ht="22.5">
      <c r="A31" s="103" t="s">
        <v>94</v>
      </c>
      <c r="B31" s="103"/>
      <c r="C31" s="83" t="s">
        <v>88</v>
      </c>
      <c r="D31" s="47">
        <f>S21</f>
        <v>1350.12</v>
      </c>
      <c r="G31" s="7"/>
      <c r="H31" s="11"/>
      <c r="I31" s="140" t="s">
        <v>94</v>
      </c>
      <c r="J31" s="140"/>
      <c r="K31" s="140"/>
      <c r="L31" s="140"/>
      <c r="M31" s="140" t="s">
        <v>88</v>
      </c>
      <c r="N31" s="140"/>
      <c r="O31" s="140"/>
      <c r="P31" s="140"/>
      <c r="Q31" s="47">
        <f>'Act. 1 Empleados Temporal'!D40+'Act. 2 Empleados Temporal'!D31</f>
        <v>2700.24</v>
      </c>
      <c r="R31" s="11"/>
      <c r="S31" s="11"/>
      <c r="T31" s="11"/>
      <c r="U31" s="11"/>
      <c r="V31" s="11"/>
      <c r="W31" s="12"/>
      <c r="X31" s="16"/>
      <c r="Z31"/>
    </row>
    <row r="32" spans="1:26" ht="22.5">
      <c r="A32" s="103" t="s">
        <v>95</v>
      </c>
      <c r="B32" s="103"/>
      <c r="C32" s="83" t="s">
        <v>96</v>
      </c>
      <c r="D32" s="47">
        <f>K21</f>
        <v>900</v>
      </c>
      <c r="G32" s="7"/>
      <c r="H32" s="11"/>
      <c r="I32" s="140" t="s">
        <v>95</v>
      </c>
      <c r="J32" s="140"/>
      <c r="K32" s="140"/>
      <c r="L32" s="140"/>
      <c r="M32" s="140" t="s">
        <v>96</v>
      </c>
      <c r="N32" s="140"/>
      <c r="O32" s="140"/>
      <c r="P32" s="140"/>
      <c r="Q32" s="47">
        <f>'Act. 1 Empleados Temporal'!D41+'Act. 2 Empleados Temporal'!D32</f>
        <v>2900</v>
      </c>
      <c r="R32" s="11"/>
      <c r="S32" s="11"/>
      <c r="T32" s="11"/>
      <c r="U32" s="11"/>
      <c r="V32" s="11"/>
      <c r="W32" s="12"/>
      <c r="X32" s="16"/>
      <c r="Z32"/>
    </row>
    <row r="33" spans="1:26" ht="22.5">
      <c r="A33" s="103" t="s">
        <v>97</v>
      </c>
      <c r="B33" s="103"/>
      <c r="C33" s="83"/>
      <c r="D33" s="47">
        <f>M21</f>
        <v>59710.99999999999</v>
      </c>
      <c r="G33" s="7"/>
      <c r="H33" s="11"/>
      <c r="I33" s="140" t="s">
        <v>97</v>
      </c>
      <c r="J33" s="140"/>
      <c r="K33" s="140"/>
      <c r="L33" s="140"/>
      <c r="M33" s="153"/>
      <c r="N33" s="153"/>
      <c r="O33" s="153"/>
      <c r="P33" s="153"/>
      <c r="Q33" s="47">
        <f>'Act. 1 Empleados Temporal'!D42+'Act. 2 Empleados Temporal'!D33</f>
        <v>166311.11</v>
      </c>
      <c r="R33" s="11"/>
      <c r="S33" s="11"/>
      <c r="T33" s="11"/>
      <c r="U33" s="11"/>
      <c r="V33" s="11"/>
      <c r="W33" s="12"/>
      <c r="X33" s="16"/>
      <c r="Z33"/>
    </row>
    <row r="34" spans="1:26" ht="22.5">
      <c r="A34" s="103" t="s">
        <v>98</v>
      </c>
      <c r="B34" s="103"/>
      <c r="C34" s="83"/>
      <c r="D34" s="47">
        <f>N21</f>
        <v>6889.85</v>
      </c>
      <c r="G34" s="7"/>
      <c r="H34" s="11"/>
      <c r="I34" s="140" t="s">
        <v>98</v>
      </c>
      <c r="J34" s="140"/>
      <c r="K34" s="140"/>
      <c r="L34" s="140"/>
      <c r="M34" s="153"/>
      <c r="N34" s="153"/>
      <c r="O34" s="153"/>
      <c r="P34" s="153"/>
      <c r="Q34" s="47">
        <f>'Act. 1 Empleados Temporal'!D43+'Act. 2 Empleados Temporal'!D34</f>
        <v>19510.809999999998</v>
      </c>
      <c r="R34" s="11"/>
      <c r="S34" s="11"/>
      <c r="T34" s="11"/>
      <c r="U34" s="11"/>
      <c r="V34" s="11"/>
      <c r="W34" s="12"/>
      <c r="X34" s="16"/>
      <c r="Z34"/>
    </row>
    <row r="35" spans="1:26" ht="22.5">
      <c r="A35" s="103" t="s">
        <v>99</v>
      </c>
      <c r="B35" s="103"/>
      <c r="C35" s="83"/>
      <c r="D35" s="48">
        <f>P21</f>
        <v>58040.512500000004</v>
      </c>
      <c r="G35" s="7"/>
      <c r="H35" s="11"/>
      <c r="I35" s="140" t="s">
        <v>99</v>
      </c>
      <c r="J35" s="140"/>
      <c r="K35" s="140"/>
      <c r="L35" s="140"/>
      <c r="M35" s="153"/>
      <c r="N35" s="153"/>
      <c r="O35" s="153"/>
      <c r="P35" s="153"/>
      <c r="Q35" s="48">
        <f>'Act. 1 Empleados Temporal'!D44+'Act. 2 Empleados Temporal'!D35</f>
        <v>162904.094</v>
      </c>
      <c r="R35" s="11"/>
      <c r="S35" s="11"/>
      <c r="T35" s="11"/>
      <c r="U35" s="11"/>
      <c r="V35" s="11"/>
      <c r="W35" s="12"/>
      <c r="X35" s="16"/>
      <c r="Z35"/>
    </row>
    <row r="36" spans="1:26" ht="22.5">
      <c r="A36" s="141" t="s">
        <v>100</v>
      </c>
      <c r="B36" s="141"/>
      <c r="C36" s="85"/>
      <c r="D36" s="82">
        <f>H21-D25-D26-D27-D28-D30-D31-D32-D29</f>
        <v>708009.3000000002</v>
      </c>
      <c r="G36" s="7"/>
      <c r="H36" s="11"/>
      <c r="I36" s="142" t="s">
        <v>101</v>
      </c>
      <c r="J36" s="142"/>
      <c r="K36" s="142"/>
      <c r="L36" s="142"/>
      <c r="M36" s="142"/>
      <c r="N36" s="142"/>
      <c r="O36" s="142"/>
      <c r="P36" s="142"/>
      <c r="Q36" s="75">
        <f>(((H21+'Act. 1 Empleados Temporal'!H30)-(Q25+Q26+Q27+Q28+Q30+Q31+Q32+Q29)))</f>
        <v>1968711.079</v>
      </c>
      <c r="R36" s="11"/>
      <c r="S36" s="11"/>
      <c r="T36" s="11"/>
      <c r="U36" s="11"/>
      <c r="V36" s="11"/>
      <c r="W36" s="12"/>
      <c r="X36" s="16"/>
      <c r="Z36"/>
    </row>
    <row r="37" spans="1:26" ht="22.5">
      <c r="A37" s="8"/>
      <c r="B37" s="8"/>
      <c r="C37" s="80"/>
      <c r="D37" s="7"/>
      <c r="E37" s="7"/>
      <c r="F37" s="7"/>
      <c r="G37" s="7"/>
      <c r="H37" s="11"/>
      <c r="I37" s="46"/>
      <c r="J37" s="46"/>
      <c r="K37" s="46"/>
      <c r="L37" s="46"/>
      <c r="M37" s="46"/>
      <c r="N37" s="11"/>
      <c r="O37" s="11"/>
      <c r="P37" s="11"/>
      <c r="Q37" s="11"/>
      <c r="R37" s="11"/>
      <c r="S37" s="11"/>
      <c r="T37" s="11"/>
      <c r="U37" s="11"/>
      <c r="V37" s="11"/>
      <c r="W37" s="12"/>
      <c r="X37" s="16"/>
      <c r="Z37"/>
    </row>
    <row r="38" spans="1:26" ht="23.25" customHeight="1">
      <c r="A38" s="8"/>
      <c r="B38" s="8"/>
      <c r="C38" s="7"/>
      <c r="D38" s="7"/>
      <c r="E38" s="7"/>
      <c r="F38" s="7"/>
      <c r="G38" s="7"/>
      <c r="H38" s="11"/>
      <c r="I38" s="143" t="s">
        <v>103</v>
      </c>
      <c r="J38" s="143"/>
      <c r="K38" s="143"/>
      <c r="L38" s="143"/>
      <c r="M38" s="143"/>
      <c r="N38" s="143"/>
      <c r="O38" s="143"/>
      <c r="P38" s="143"/>
      <c r="Q38" s="143"/>
      <c r="R38" s="11"/>
      <c r="S38" s="11"/>
      <c r="T38" s="11"/>
      <c r="U38" s="11"/>
      <c r="V38" s="11"/>
      <c r="W38" s="12"/>
      <c r="X38" s="16"/>
      <c r="Z38"/>
    </row>
    <row r="39" spans="1:26" ht="22.5">
      <c r="A39" s="18" t="s">
        <v>3</v>
      </c>
      <c r="B39" s="9"/>
      <c r="C39" s="19"/>
      <c r="D39" s="19"/>
      <c r="E39" s="19"/>
      <c r="F39" s="19"/>
      <c r="G39" s="19"/>
      <c r="H39" s="24"/>
      <c r="I39" s="143"/>
      <c r="J39" s="143"/>
      <c r="K39" s="143"/>
      <c r="L39" s="143"/>
      <c r="M39" s="143"/>
      <c r="N39" s="143"/>
      <c r="O39" s="143"/>
      <c r="P39" s="143"/>
      <c r="Q39" s="143"/>
      <c r="R39" s="11"/>
      <c r="S39" s="25"/>
      <c r="T39" s="25"/>
      <c r="U39" s="25"/>
      <c r="V39" s="25"/>
      <c r="W39" s="11"/>
      <c r="X39" s="16"/>
      <c r="Z39"/>
    </row>
    <row r="40" spans="1:26" ht="20.25">
      <c r="A40" s="20" t="s">
        <v>80</v>
      </c>
      <c r="B40" s="27"/>
      <c r="C40" s="20"/>
      <c r="D40" s="20"/>
      <c r="E40" s="20"/>
      <c r="F40" s="20"/>
      <c r="G40" s="20"/>
      <c r="H40" s="14"/>
      <c r="I40" s="143"/>
      <c r="J40" s="143"/>
      <c r="K40" s="143"/>
      <c r="L40" s="143"/>
      <c r="M40" s="143"/>
      <c r="N40" s="143"/>
      <c r="O40" s="143"/>
      <c r="P40" s="143"/>
      <c r="Q40" s="143"/>
      <c r="R40" s="14"/>
      <c r="S40" s="26"/>
      <c r="T40" s="26"/>
      <c r="U40" s="26"/>
      <c r="V40" s="14"/>
      <c r="W40" s="14"/>
      <c r="X40" s="16"/>
      <c r="Z40"/>
    </row>
    <row r="41" spans="1:26" ht="20.25">
      <c r="A41" s="20" t="s">
        <v>109</v>
      </c>
      <c r="B41" s="27"/>
      <c r="C41" s="20"/>
      <c r="D41" s="20"/>
      <c r="E41" s="20"/>
      <c r="F41" s="20"/>
      <c r="G41" s="21"/>
      <c r="H41" s="13"/>
      <c r="I41" s="143"/>
      <c r="J41" s="143"/>
      <c r="K41" s="143"/>
      <c r="L41" s="143"/>
      <c r="M41" s="143"/>
      <c r="N41" s="143"/>
      <c r="O41" s="143"/>
      <c r="P41" s="143"/>
      <c r="Q41" s="143"/>
      <c r="R41" s="14"/>
      <c r="S41" s="14"/>
      <c r="T41" s="14"/>
      <c r="U41" s="14"/>
      <c r="V41" s="14"/>
      <c r="W41" s="14"/>
      <c r="X41" s="16"/>
      <c r="Z41"/>
    </row>
    <row r="42" spans="1:26" ht="20.25">
      <c r="A42" s="20" t="s">
        <v>108</v>
      </c>
      <c r="B42" s="27"/>
      <c r="C42" s="20"/>
      <c r="D42" s="20"/>
      <c r="E42" s="20"/>
      <c r="F42" s="20"/>
      <c r="G42" s="2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/>
      <c r="T42" s="14"/>
      <c r="U42" s="4"/>
      <c r="V42" s="4"/>
      <c r="W42" s="4"/>
      <c r="X42" s="16"/>
      <c r="Z42"/>
    </row>
    <row r="43" spans="1:24" ht="20.25">
      <c r="A43" s="20" t="s">
        <v>110</v>
      </c>
      <c r="B43" s="27"/>
      <c r="C43" s="20"/>
      <c r="D43" s="20"/>
      <c r="E43" s="20"/>
      <c r="F43" s="20"/>
      <c r="G43" s="21"/>
      <c r="H43" s="13"/>
      <c r="I43" s="5"/>
      <c r="J43" s="5"/>
      <c r="K43" s="5"/>
      <c r="L43" s="14"/>
      <c r="M43" s="14"/>
      <c r="N43" s="14"/>
      <c r="O43" s="14"/>
      <c r="P43" s="6"/>
      <c r="Q43" s="6"/>
      <c r="R43" s="6"/>
      <c r="S43" s="14"/>
      <c r="T43" s="14"/>
      <c r="U43" s="14"/>
      <c r="V43" s="4"/>
      <c r="W43" s="4"/>
      <c r="X43" s="4"/>
    </row>
    <row r="44" spans="1:24" ht="20.25">
      <c r="A44" s="22" t="s">
        <v>81</v>
      </c>
      <c r="B44" s="28"/>
      <c r="C44" s="22"/>
      <c r="D44" s="22"/>
      <c r="E44" s="23"/>
      <c r="F44" s="20"/>
      <c r="G44" s="21"/>
      <c r="H44" s="13"/>
      <c r="I44" s="5"/>
      <c r="J44" s="5"/>
      <c r="K44" s="5"/>
      <c r="L44" s="14"/>
      <c r="M44" s="14"/>
      <c r="N44" s="14"/>
      <c r="O44" s="14"/>
      <c r="P44" s="6"/>
      <c r="Q44" s="6"/>
      <c r="R44" s="6"/>
      <c r="S44" s="14"/>
      <c r="T44" s="14"/>
      <c r="U44" s="14"/>
      <c r="V44" s="4"/>
      <c r="W44" s="4"/>
      <c r="X44" s="4"/>
    </row>
    <row r="45" spans="8:26" s="1" customFormat="1" ht="42.75" customHeight="1">
      <c r="H45" s="15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5"/>
      <c r="Y45" s="10"/>
      <c r="Z45" s="10"/>
    </row>
    <row r="46" spans="1:26" ht="42.75" customHeight="1">
      <c r="A46"/>
      <c r="B46"/>
      <c r="I46"/>
      <c r="N46"/>
      <c r="P46"/>
      <c r="Q46"/>
      <c r="R46"/>
      <c r="Y46"/>
      <c r="Z46"/>
    </row>
    <row r="47" spans="1:26" ht="30" customHeight="1">
      <c r="A47"/>
      <c r="B47"/>
      <c r="I47"/>
      <c r="N47"/>
      <c r="P47"/>
      <c r="Q47"/>
      <c r="R47"/>
      <c r="Y47"/>
      <c r="Z47"/>
    </row>
    <row r="48" spans="1:26" ht="30" customHeight="1">
      <c r="A48"/>
      <c r="B48"/>
      <c r="I48"/>
      <c r="N48"/>
      <c r="P48"/>
      <c r="Q48"/>
      <c r="R48"/>
      <c r="Y48"/>
      <c r="Z48"/>
    </row>
    <row r="49" spans="1:26" ht="29.25" customHeight="1">
      <c r="A49"/>
      <c r="B49"/>
      <c r="I49"/>
      <c r="N49"/>
      <c r="P49"/>
      <c r="Q49"/>
      <c r="R49"/>
      <c r="Y49"/>
      <c r="Z49"/>
    </row>
    <row r="50" spans="1:26" ht="29.25" customHeight="1">
      <c r="A50"/>
      <c r="B50"/>
      <c r="I50"/>
      <c r="N50"/>
      <c r="P50"/>
      <c r="Q50"/>
      <c r="R50"/>
      <c r="Y50"/>
      <c r="Z50"/>
    </row>
    <row r="51" spans="1:26" ht="25.5" customHeight="1">
      <c r="A51"/>
      <c r="B51"/>
      <c r="I51"/>
      <c r="N51"/>
      <c r="P51"/>
      <c r="Q51"/>
      <c r="R51"/>
      <c r="Y51"/>
      <c r="Z51"/>
    </row>
    <row r="52" spans="1:26" ht="44.25" customHeight="1">
      <c r="A52"/>
      <c r="B52"/>
      <c r="I52"/>
      <c r="N52"/>
      <c r="P52"/>
      <c r="Q52"/>
      <c r="R52"/>
      <c r="Y52"/>
      <c r="Z52"/>
    </row>
    <row r="53" spans="1:26" ht="21" customHeight="1">
      <c r="A53"/>
      <c r="B53"/>
      <c r="I53"/>
      <c r="N53"/>
      <c r="P53"/>
      <c r="Q53"/>
      <c r="R53"/>
      <c r="Y53"/>
      <c r="Z53"/>
    </row>
    <row r="54" spans="1:26" ht="12.75">
      <c r="A54"/>
      <c r="B54"/>
      <c r="I54"/>
      <c r="N54"/>
      <c r="P54"/>
      <c r="Q54"/>
      <c r="R54"/>
      <c r="Y54"/>
      <c r="Z54"/>
    </row>
    <row r="55" spans="1:26" ht="12.75">
      <c r="A55"/>
      <c r="B55"/>
      <c r="I55"/>
      <c r="N55"/>
      <c r="P55"/>
      <c r="Q55"/>
      <c r="R55"/>
      <c r="Y55"/>
      <c r="Z55"/>
    </row>
    <row r="56" spans="1:26" ht="12.75">
      <c r="A56"/>
      <c r="B56"/>
      <c r="I56"/>
      <c r="N56"/>
      <c r="P56"/>
      <c r="Q56"/>
      <c r="R56"/>
      <c r="Y56"/>
      <c r="Z56"/>
    </row>
    <row r="57" spans="1:26" ht="12.75">
      <c r="A57"/>
      <c r="B57"/>
      <c r="I57"/>
      <c r="N57"/>
      <c r="P57"/>
      <c r="Q57"/>
      <c r="R57"/>
      <c r="Y57"/>
      <c r="Z57"/>
    </row>
    <row r="104" spans="1:26" ht="12.75">
      <c r="A104"/>
      <c r="B104" s="29" t="s">
        <v>5</v>
      </c>
      <c r="I104"/>
      <c r="P104"/>
      <c r="Q104"/>
      <c r="R104"/>
      <c r="Y104"/>
      <c r="Z104"/>
    </row>
  </sheetData>
  <sheetProtection/>
  <mergeCells count="72">
    <mergeCell ref="A22:B22"/>
    <mergeCell ref="A24:B24"/>
    <mergeCell ref="A32:B32"/>
    <mergeCell ref="A33:B33"/>
    <mergeCell ref="M33:P33"/>
    <mergeCell ref="M34:P34"/>
    <mergeCell ref="M35:P35"/>
    <mergeCell ref="A28:B28"/>
    <mergeCell ref="A30:B30"/>
    <mergeCell ref="A31:B31"/>
    <mergeCell ref="A29:B29"/>
    <mergeCell ref="I29:L29"/>
    <mergeCell ref="M29:P29"/>
    <mergeCell ref="A34:B34"/>
    <mergeCell ref="M28:P28"/>
    <mergeCell ref="M30:P30"/>
    <mergeCell ref="I30:L30"/>
    <mergeCell ref="M32:P32"/>
    <mergeCell ref="M31:P31"/>
    <mergeCell ref="A25:B25"/>
    <mergeCell ref="A26:B26"/>
    <mergeCell ref="A27:B27"/>
    <mergeCell ref="I24:L24"/>
    <mergeCell ref="I25:L25"/>
    <mergeCell ref="I26:L26"/>
    <mergeCell ref="I27:L27"/>
    <mergeCell ref="M24:P24"/>
    <mergeCell ref="M25:P25"/>
    <mergeCell ref="M26:P26"/>
    <mergeCell ref="M27:P27"/>
    <mergeCell ref="A2:X2"/>
    <mergeCell ref="A3:X3"/>
    <mergeCell ref="A4:X4"/>
    <mergeCell ref="A5:X5"/>
    <mergeCell ref="A6:X6"/>
    <mergeCell ref="I34:L34"/>
    <mergeCell ref="I31:L31"/>
    <mergeCell ref="I32:L32"/>
    <mergeCell ref="I33:L33"/>
    <mergeCell ref="I28:L28"/>
    <mergeCell ref="K7:K9"/>
    <mergeCell ref="L7:T7"/>
    <mergeCell ref="D7:D9"/>
    <mergeCell ref="E7:E9"/>
    <mergeCell ref="W7:W9"/>
    <mergeCell ref="B7:B9"/>
    <mergeCell ref="C7:C9"/>
    <mergeCell ref="T8:T9"/>
    <mergeCell ref="U8:U9"/>
    <mergeCell ref="V8:V9"/>
    <mergeCell ref="X7:X9"/>
    <mergeCell ref="L8:M8"/>
    <mergeCell ref="N8:N9"/>
    <mergeCell ref="O8:P8"/>
    <mergeCell ref="Q8:Q9"/>
    <mergeCell ref="S8:S9"/>
    <mergeCell ref="U7:V7"/>
    <mergeCell ref="R8:R9"/>
    <mergeCell ref="F7:G8"/>
    <mergeCell ref="H7:H9"/>
    <mergeCell ref="I7:I9"/>
    <mergeCell ref="J7:J9"/>
    <mergeCell ref="A21:G21"/>
    <mergeCell ref="A7:A9"/>
    <mergeCell ref="I45:M45"/>
    <mergeCell ref="N45:S45"/>
    <mergeCell ref="T45:W45"/>
    <mergeCell ref="I35:L35"/>
    <mergeCell ref="A35:B35"/>
    <mergeCell ref="A36:B36"/>
    <mergeCell ref="I36:P36"/>
    <mergeCell ref="I38:Q41"/>
  </mergeCells>
  <printOptions horizontalCentered="1"/>
  <pageMargins left="0.15748031496063" right="0.31496062992126" top="0.275590551181102" bottom="0.15748031496063" header="0.196850393700787" footer="0.15748031496063"/>
  <pageSetup fitToWidth="0" fitToHeight="1" horizontalDpi="600" verticalDpi="600" orientation="landscape" paperSize="5" scale="42" r:id="rId2"/>
  <headerFooter>
    <oddFooter>&amp;C&amp;"Arial,Negrita"&amp;11Pag. &amp;P - 2</oddFooter>
  </headerFooter>
  <rowBreaks count="1" manualBreakCount="1">
    <brk id="37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2022-07-20T19:02:21Z</cp:lastPrinted>
  <dcterms:created xsi:type="dcterms:W3CDTF">2006-07-11T17:39:34Z</dcterms:created>
  <dcterms:modified xsi:type="dcterms:W3CDTF">2022-08-30T13:18:12Z</dcterms:modified>
  <cp:category/>
  <cp:version/>
  <cp:contentType/>
  <cp:contentStatus/>
</cp:coreProperties>
</file>