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7680" tabRatio="596" activeTab="1"/>
  </bookViews>
  <sheets>
    <sheet name="Act. 1 Nomina Fijos Oct. 2021" sheetId="1" r:id="rId1"/>
    <sheet name="Act. 2 Nomina Fijos Oct. 2021" sheetId="2" r:id="rId2"/>
  </sheets>
  <definedNames>
    <definedName name="_xlnm.Print_Area" localSheetId="0">'Act. 1 Nomina Fijos Oct. 2021'!$A$1:$W$107</definedName>
    <definedName name="_xlnm.Print_Area" localSheetId="1">'Act. 2 Nomina Fijos Oct. 2021'!$A$1:$W$63</definedName>
    <definedName name="_xlnm.Print_Titles" localSheetId="0">'Act. 1 Nomina Fijos Oct. 2021'!$1:$8</definedName>
    <definedName name="_xlnm.Print_Titles" localSheetId="1">'Act. 2 Nomina Fijos Oct. 2021'!$1:$8</definedName>
  </definedNames>
  <calcPr fullCalcOnLoad="1"/>
</workbook>
</file>

<file path=xl/sharedStrings.xml><?xml version="1.0" encoding="utf-8"?>
<sst xmlns="http://schemas.openxmlformats.org/spreadsheetml/2006/main" count="687" uniqueCount="262">
  <si>
    <t>Fijo</t>
  </si>
  <si>
    <t>YSABEL CLOTILDE OROZCO SANCHEZ</t>
  </si>
  <si>
    <t>WELINGTON MORA</t>
  </si>
  <si>
    <t xml:space="preserve">BETZAIDA DEL CARMEN AMELIA VILLETA </t>
  </si>
  <si>
    <t>MARGARITA JIMENEZ FLORENTINO</t>
  </si>
  <si>
    <t>MIGUEL GARCIA HEREDIA</t>
  </si>
  <si>
    <t>PEDRO CANELA VARGAS</t>
  </si>
  <si>
    <t>VICTOR ANTONIO BERNAVEL PERALTA</t>
  </si>
  <si>
    <t>ANGELA YNES DE LAS M MUÑOZ SURIEL</t>
  </si>
  <si>
    <t>KATIUSKA ROMERO CASTAÑOS</t>
  </si>
  <si>
    <t>ZORAIDA BOCIO FAMILIA</t>
  </si>
  <si>
    <t>MARIANO DE LOS SANTOS ACEVEDO</t>
  </si>
  <si>
    <t>DIOMEDES DE LOS SANTOS</t>
  </si>
  <si>
    <t>RAMON CORREA DE JESUS</t>
  </si>
  <si>
    <t>ANATALIO FLORENTINO REYNOSO</t>
  </si>
  <si>
    <t>GISELA ALTAGRACIA GARCIA VIDALS</t>
  </si>
  <si>
    <t>KENIA ELIZABETH MEJIA ALBA</t>
  </si>
  <si>
    <t>SUGEY MILAGROS DE JESUS YVES</t>
  </si>
  <si>
    <t>LUIS JOSE ARIAS CORNIELLE</t>
  </si>
  <si>
    <t>CLARA ELENA FLORENTINO MUÑOZ</t>
  </si>
  <si>
    <t>IRIS MARGARITA SUAREZ</t>
  </si>
  <si>
    <t>BRIGIDA MAGALY SMITH MEDINA</t>
  </si>
  <si>
    <t>AURORA NINOSCA MOQUETE CASTILLO</t>
  </si>
  <si>
    <t>VIANCO ANGEL MARTINEZ SANCHEZ</t>
  </si>
  <si>
    <t>SONIA DEL CARMEN RODRIGUEZ ESTRELLA</t>
  </si>
  <si>
    <t>RAMON ACEVEDO</t>
  </si>
  <si>
    <t>ANGEL PASCASIO TORIBIO TRIFOLIO</t>
  </si>
  <si>
    <t>SANTO TOMAS RUIZ RODRIGUEZ</t>
  </si>
  <si>
    <t>ENRIQUE PAREDES BAEZ</t>
  </si>
  <si>
    <t>LUIS MANUEL CABRERA GONZALEZ</t>
  </si>
  <si>
    <t>TITO DEL CARMEN FLORENTINO</t>
  </si>
  <si>
    <t>INGRID JOSEFINA MELO MEJIA</t>
  </si>
  <si>
    <t>JOSE ANTONIO SANTANA PEREZ</t>
  </si>
  <si>
    <t>VIRGINIA ELENA MELO CUELLO</t>
  </si>
  <si>
    <t>JUNIOR DOMINGO MEDINA YEAN</t>
  </si>
  <si>
    <t>SALVADORA MEDINA DE LA CRUZ</t>
  </si>
  <si>
    <t>ALEJANDRA LICELOTTE CARVAJAL SUERO</t>
  </si>
  <si>
    <t>PETRA CONFESORA VOLQUEZ SEGURA</t>
  </si>
  <si>
    <t>GLORIA MARIA PEÑA VASQUEZ</t>
  </si>
  <si>
    <t>MARIA ELIZABETH RODRIGUEZ SANTANA</t>
  </si>
  <si>
    <t>MARIA ANGELINA E. CASTILLO MOYA</t>
  </si>
  <si>
    <t>WHADDY YENSY RAMIREZ AGRAMONTE</t>
  </si>
  <si>
    <t>LETICIA ALTAGRACIA COSS SANZ</t>
  </si>
  <si>
    <t>ROSA VICTORIA SANCHEZ CALDERA</t>
  </si>
  <si>
    <t>ERICK LAURA SALCEDO TAVERAS</t>
  </si>
  <si>
    <t>ASISTENTE ADMINISTRATIVA</t>
  </si>
  <si>
    <t>CONSERJE</t>
  </si>
  <si>
    <t>CONTADORA</t>
  </si>
  <si>
    <t>FOTOGRAFO (A)</t>
  </si>
  <si>
    <t>CHOFER</t>
  </si>
  <si>
    <t>SOPORTE TECNICO</t>
  </si>
  <si>
    <t>CHOFER DEL DIRECTOR</t>
  </si>
  <si>
    <t>ASISTENTE EJECUTIVA</t>
  </si>
  <si>
    <t>TECNICO DE CONTROL INTERNO</t>
  </si>
  <si>
    <t>ENCARGADO DE TRANSPORTACION</t>
  </si>
  <si>
    <t>AUXILIAR SEGURIDAD</t>
  </si>
  <si>
    <t>MONITOR FINANCIERO</t>
  </si>
  <si>
    <t>APOYO LOGISTICO</t>
  </si>
  <si>
    <t>ASISTENTE TECNICA</t>
  </si>
  <si>
    <t>DIRECTOR EJECUTIVO</t>
  </si>
  <si>
    <t>COORD FORTALECIMIENTO GESTION</t>
  </si>
  <si>
    <t>RECEPCIONISTA</t>
  </si>
  <si>
    <t>Realizado Por:</t>
  </si>
  <si>
    <t>Autorizado Por:</t>
  </si>
  <si>
    <t>Aprobado Por:</t>
  </si>
  <si>
    <t>Lic. Ingrid Melo</t>
  </si>
  <si>
    <t>Director Ejecutivo</t>
  </si>
  <si>
    <t>COORDINADORA FINANCIERO</t>
  </si>
  <si>
    <t>CONTADOR</t>
  </si>
  <si>
    <t xml:space="preserve">ASISTENTE ADMINISTRATIVA </t>
  </si>
  <si>
    <t>Coord. De Gestión y Desarrollo Humano</t>
  </si>
  <si>
    <t>ENC SENIOR DE MOVILIZACION SOCIAL</t>
  </si>
  <si>
    <t>ENCARGADO DE VEEDURIA CIUDADANA</t>
  </si>
  <si>
    <t>PROMOTORA PARA LA ACCION COMUNITARIA</t>
  </si>
  <si>
    <t xml:space="preserve">COORDINADORA DE LA  UNIDAD </t>
  </si>
  <si>
    <t>ENC SENIOR PARA EL FORTALECIMINETO DE FARMACOS E INSUMOS</t>
  </si>
  <si>
    <t>MONITOR SEGUIMIENTO ESTRATEGICO</t>
  </si>
  <si>
    <t>COORD DE COMUNICACION ESTRATEGICA</t>
  </si>
  <si>
    <t xml:space="preserve">ANA MARGARITA DEL PILAR TAVERAS </t>
  </si>
  <si>
    <t>Revisado Por:</t>
  </si>
  <si>
    <t xml:space="preserve">EDUVIGES ALTAGRACIA CONTRERAS </t>
  </si>
  <si>
    <t>Coordinadora Financiera</t>
  </si>
  <si>
    <t>CONSEJO NACIONAL PARA EL VIH Y EL SIDA (CONAVIHSIDA)</t>
  </si>
  <si>
    <t>JACINTO CECILIO HENRIQUEZ MONTAS</t>
  </si>
  <si>
    <t>GUILLERMINA DIAZ</t>
  </si>
  <si>
    <t>DIMAS JORGE LUIS ENCARNACION PUJOLS</t>
  </si>
  <si>
    <t>NOEMI ENCARNACION HERNANDEZ</t>
  </si>
  <si>
    <t>ENCARGADA DE LA DIVISION DESARROLLO INSTITUCIONAL Y CALIDAD  EN LA GESTION</t>
  </si>
  <si>
    <t>OFICIAL SERV ICIOS LEGALES</t>
  </si>
  <si>
    <t>YOEL MIESES ORTIZ</t>
  </si>
  <si>
    <t>SANTIAGO DE AZA ALVARADO</t>
  </si>
  <si>
    <t>ENCARGADO DE MEDIOS SOCIALES</t>
  </si>
  <si>
    <t>ANALISTA JR. DE LICITACIONES Y ADQUISICIONES</t>
  </si>
  <si>
    <t>HUMBERTO LOPEZ VALERIO</t>
  </si>
  <si>
    <t>COORD. POBLACIONES MAS EXPUESTAS</t>
  </si>
  <si>
    <t>RAMON ANTONIO ASTACIO LOPEZ</t>
  </si>
  <si>
    <t>ANALISTA FINANCIERO</t>
  </si>
  <si>
    <t>ASP CONAVIHSIDA</t>
  </si>
  <si>
    <t>LOCUTORA Y MAESTRA DE CEREMONIAS DEL CONAVIHSIDA</t>
  </si>
  <si>
    <t>YANIRIS PINALES GERMAN</t>
  </si>
  <si>
    <t>JOSE IGNACIO DE LA CRUZ</t>
  </si>
  <si>
    <t>RAZIEL ZAYAS SEVERINO</t>
  </si>
  <si>
    <t>KISSAIRY ELIZABETH PICHARDO DE BATISTA</t>
  </si>
  <si>
    <t>AUXILIAR ADMINISTRATIVA</t>
  </si>
  <si>
    <t>AUXILIAR DE LA COORDINACION DE POBLACIONES CLAVE</t>
  </si>
  <si>
    <t>RAFAEL ENRIQUE GONZALEZ CRUZ</t>
  </si>
  <si>
    <t>Lic. Miguel Ruiz Cuevas</t>
  </si>
  <si>
    <t>Lic. Gumersindo Cuevas</t>
  </si>
  <si>
    <t>Dr. Rafael González Cruz</t>
  </si>
  <si>
    <t>Coordinador de Controles Internos</t>
  </si>
  <si>
    <t>POLIBIO PEREZ PEREZ</t>
  </si>
  <si>
    <t>COORDINADOR DEL DESPACHO DE LA DIRECCION EJECUTIVA</t>
  </si>
  <si>
    <t>GERSON DOMINGUEZ GARCIA</t>
  </si>
  <si>
    <t xml:space="preserve">ASESOR </t>
  </si>
  <si>
    <t>SABRINA GIL  HUED DE FERNANDEZ</t>
  </si>
  <si>
    <t>ASESOR (A)</t>
  </si>
  <si>
    <t>MANUEL ERNESTO AQUINO VALDEZ</t>
  </si>
  <si>
    <t>ASESOR DE PUBLICIDAD Y MERCADEO</t>
  </si>
  <si>
    <t>MIGUEL ANGEL SOLANO</t>
  </si>
  <si>
    <t>ASESOR ESTRATEGIA DE COMUNICACIÓN</t>
  </si>
  <si>
    <t>CAROLINA ALCEQUIEZ FEBRIER</t>
  </si>
  <si>
    <t>SUPERVISORA DE MAYORDOMIA</t>
  </si>
  <si>
    <t>SUBDIRECTOR (A) GENERAL</t>
  </si>
  <si>
    <t>PATRICIA DANIELA RIVERA TORRES</t>
  </si>
  <si>
    <t>SECRETARIA</t>
  </si>
  <si>
    <t>MERCEDES MILAGROS RODRIGUEZ MONERO</t>
  </si>
  <si>
    <t>AUXILIAR ADMINISTRATIVA (A)</t>
  </si>
  <si>
    <t xml:space="preserve">EVELYN ALVARADO ALMANZAR </t>
  </si>
  <si>
    <t>JHORDAN ANTONIO VICENTE LUCIANO</t>
  </si>
  <si>
    <t>AYUDANTE DE ALMACEN</t>
  </si>
  <si>
    <t>DANILO MONTAS PACHECO</t>
  </si>
  <si>
    <t>MAXIMO CONTRERAS ARIAS</t>
  </si>
  <si>
    <t>PEDRO ENRIQUE MARTINEZ PEREZ</t>
  </si>
  <si>
    <t>FREDDY GARCIA ARIAS</t>
  </si>
  <si>
    <t>MAXIMO MATEO VIOLA</t>
  </si>
  <si>
    <t>AYUDANTE DE MANTENIMIENTO</t>
  </si>
  <si>
    <t>LUIS ESMIL VIVIECA CATANO</t>
  </si>
  <si>
    <t>VIGILANTE</t>
  </si>
  <si>
    <t xml:space="preserve">NEWAR YSAAC MEDRANO DE LOS SANTOS </t>
  </si>
  <si>
    <t>RAUL ACOSTA JACKSON</t>
  </si>
  <si>
    <t>SABRINA PEREYRA LORA</t>
  </si>
  <si>
    <t>WILSON GARCIA ROMERO</t>
  </si>
  <si>
    <t>YISEL VICTORIA FRANCO GUZMAN</t>
  </si>
  <si>
    <t>AUXILIAR ADMINISTRATIVO (A)</t>
  </si>
  <si>
    <t>DAVID ALEXIS CUEVAS BRITO</t>
  </si>
  <si>
    <t>ANGEL EVELIO SANTANA DURAN</t>
  </si>
  <si>
    <t>APOYO COMUNITARIO AL VIH</t>
  </si>
  <si>
    <t>ROSANNA MARQUEZ GARCIA</t>
  </si>
  <si>
    <t>GESTOR DE PROTOCOLO</t>
  </si>
  <si>
    <t>REPORTE DE NOMINA</t>
  </si>
  <si>
    <t>CAPITULO: 0207         SUBCAPTIRULO: 01        DAF: 01        UE: 0007        PROGRAMA: 42        SUBPROGRAMA: 05        PROYECTO: 0        ACTIVIDAD: 0001        CUENTA: 2.1.1.1.01       FONDO: 0100</t>
  </si>
  <si>
    <t>ANDRES REYES SOLORIN</t>
  </si>
  <si>
    <t>RICHARD LUIS ENCARNACION MEJIA</t>
  </si>
  <si>
    <t xml:space="preserve">EUCLIDES AQUINO </t>
  </si>
  <si>
    <t>NATIVIDAD DOÑE BRITO</t>
  </si>
  <si>
    <t>MENSAJERO EXTERNO</t>
  </si>
  <si>
    <t>SMERLIN ESPINAL SEVERINO</t>
  </si>
  <si>
    <t>VICTOR ANTONIO GERMAN DE LOS SANTOS</t>
  </si>
  <si>
    <t>LOURDES M. DEL C. DE JESUS GONZALEZ L.</t>
  </si>
  <si>
    <t>MENSAJERO INTERNO</t>
  </si>
  <si>
    <t xml:space="preserve">IVELISSE ASUNCION LORENZO </t>
  </si>
  <si>
    <t>DARIZ CATANO CATANO</t>
  </si>
  <si>
    <t>YOSEANI CUEVAS CAMPUSANO</t>
  </si>
  <si>
    <t>SANTIAGO SOTO EMCARNACIÓN</t>
  </si>
  <si>
    <t>ASESOR EMPIDEMIOLOGICO</t>
  </si>
  <si>
    <t>CANDIDA MELENDEZ VEGA</t>
  </si>
  <si>
    <t>NESTOR ROSARIO MORETA</t>
  </si>
  <si>
    <t>NO.</t>
  </si>
  <si>
    <t>NOMBRE</t>
  </si>
  <si>
    <t xml:space="preserve">DIRECION </t>
  </si>
  <si>
    <t>DIRECCIÓN EJECUTIVA</t>
  </si>
  <si>
    <t>DIVISIÓN DE COMUNICACIONES</t>
  </si>
  <si>
    <t>DIVISIÓN JURÍDICA</t>
  </si>
  <si>
    <t>DIVISIÓN DE CONTROLES INTERNOS</t>
  </si>
  <si>
    <t>DIVISIÓN DE PLANIFICACION Y DESARROLLO</t>
  </si>
  <si>
    <t>DIVISIÓN DE RESURSOS HUMANOS</t>
  </si>
  <si>
    <t>DIVISIÓ FINANCIERA</t>
  </si>
  <si>
    <t>DEPARTAMENTO ADMINISTRATIVO FINANCIERO</t>
  </si>
  <si>
    <t>SECCION DE COMPRA Y CONTRATACIONES</t>
  </si>
  <si>
    <t>SECCIÓN DE CORRESPONDENCIA Y ARCHIVO</t>
  </si>
  <si>
    <t>SECCIÓN DE SERVICIOS GENERALES</t>
  </si>
  <si>
    <t xml:space="preserve">DIVISIÓN D TECNOLOGÍAS DE LA INFORMACION Y COMUNICACIÓN </t>
  </si>
  <si>
    <t xml:space="preserve">FUNCION </t>
  </si>
  <si>
    <t>CARGO DE CONFIANZA</t>
  </si>
  <si>
    <t>ESTATUTO SIMPLIFICADO</t>
  </si>
  <si>
    <t xml:space="preserve">DE LIBRE NOMBRAMIENTO Y REMOCIÓN </t>
  </si>
  <si>
    <t>ESTATUS</t>
  </si>
  <si>
    <t>GENERO</t>
  </si>
  <si>
    <t>MASCULINO</t>
  </si>
  <si>
    <t>FEMININO</t>
  </si>
  <si>
    <t>SUELDO BRUTO (RD$)</t>
  </si>
  <si>
    <t>IS/R (LEY 11-92)     (1*)</t>
  </si>
  <si>
    <t>SEGURO SAVICA</t>
  </si>
  <si>
    <t>EMPLEADO (2.87%)</t>
  </si>
  <si>
    <t>PATRONAL (7.10%)</t>
  </si>
  <si>
    <t>SEGURIDAD SOCIAL (LEY 87-01)</t>
  </si>
  <si>
    <t>RIESGOS LABORAL (1.10%) (2*)</t>
  </si>
  <si>
    <t>SEGURO DE PENSIÓN (AFP)  (9.97%)</t>
  </si>
  <si>
    <t>SEGURO DE SALUD (SFS)  (10.53%)    (3*)</t>
  </si>
  <si>
    <t>EMPLEADO (3.04%)</t>
  </si>
  <si>
    <t>PATRONAL (7.09%)</t>
  </si>
  <si>
    <t>SUBTOTAL TSS</t>
  </si>
  <si>
    <t>DEDUCCION EMPLEADO</t>
  </si>
  <si>
    <t>TOTAL RETENCION Y APORTE</t>
  </si>
  <si>
    <t>APORTE PATROANAL</t>
  </si>
  <si>
    <t>S. NETO (RD$)</t>
  </si>
  <si>
    <t>SUB-CUENTA NO.</t>
  </si>
  <si>
    <t>CONCEPTO</t>
  </si>
  <si>
    <t>AFP</t>
  </si>
  <si>
    <t>IMPUESTO SOBRE LA RENTA</t>
  </si>
  <si>
    <t>SEGURO DE VIDA (INAVÍ)</t>
  </si>
  <si>
    <t>SEGURO FAMILIAR DE SALUD</t>
  </si>
  <si>
    <t>SFS-SALUD PADRE</t>
  </si>
  <si>
    <t>DESCUENTO ASP CONAVIHSIDA</t>
  </si>
  <si>
    <t>APORTE FONDO DE PENCION</t>
  </si>
  <si>
    <t>APORTE SEGURO DE RIESGO LABORALES</t>
  </si>
  <si>
    <t>APORTE SEGURO FAMILIAR DE SALUD</t>
  </si>
  <si>
    <t>BENEFICIARIO</t>
  </si>
  <si>
    <t>COLECTOR DE RENTAS INTERNA</t>
  </si>
  <si>
    <t>TESORERIA DE LA SEGURIDAD SOCIAL</t>
  </si>
  <si>
    <t>INSTITUTO DE AUXILIO Y VIVIENDA</t>
  </si>
  <si>
    <t>ASOCIASIÓN DE SERVIDORES PUBLICO DONAVIHSIDA</t>
  </si>
  <si>
    <t>MONTO</t>
  </si>
  <si>
    <t>DESCUENTO DE CREDITO EDUCATIVO FUNDAPEC</t>
  </si>
  <si>
    <t>FUNDACIÓN DE CREDITO EDUCATIVO</t>
  </si>
  <si>
    <t xml:space="preserve"> DEPENDIENTES 
ADICIONALES (4*)
</t>
  </si>
  <si>
    <t>YENNY DANILZA MARTINEZ RODRIGUEZ</t>
  </si>
  <si>
    <t>DEPARTAMENTO TÉCNICO</t>
  </si>
  <si>
    <t>DIVISIÓN DE FORTALECIMIENTO DEL ACCESO A LOS SERVICIOS DE SALUD</t>
  </si>
  <si>
    <t>DIVISIÓN DE MONITOREO A LA RESPUESTA NACIONAL EPIDEMIOLÓGICA</t>
  </si>
  <si>
    <t xml:space="preserve">TOTAL POR PROGRAMACION </t>
  </si>
  <si>
    <t xml:space="preserve">          Observaciones:</t>
  </si>
  <si>
    <r>
      <t xml:space="preserve">   (1*) Deducción directa en declaración ISR empleados del SUIRPLUS. Rentas hasta </t>
    </r>
    <r>
      <rPr>
        <b/>
        <sz val="14"/>
        <rFont val="Arial"/>
        <family val="2"/>
      </rPr>
      <t>RD$34,685.00</t>
    </r>
    <r>
      <rPr>
        <sz val="14"/>
        <rFont val="Arial"/>
        <family val="2"/>
      </rPr>
      <t xml:space="preserve">  estan exentas.</t>
    </r>
  </si>
  <si>
    <r>
      <t xml:space="preserve">   (5*) Deducción directa declaración TSS del SUIRPLUS por registro de </t>
    </r>
    <r>
      <rPr>
        <b/>
        <sz val="14"/>
        <color indexed="8"/>
        <rFont val="Arial"/>
        <family val="2"/>
      </rPr>
      <t>dependientes adicionales al SDSS. RD$1,350.12</t>
    </r>
    <r>
      <rPr>
        <sz val="14"/>
        <color indexed="8"/>
        <rFont val="Arial"/>
        <family val="2"/>
      </rPr>
      <t>, por cada dependiente adicional registrado.</t>
    </r>
  </si>
  <si>
    <t>TOTAL GENERAL</t>
  </si>
  <si>
    <t>CAPITULO: 0207         SUBCAPTIRULO: 01        DAF: 01        UE: 0007        PROGRAMA: 42        SUBPROGRAMA: 05        PROYECTO: 0        ACTIVIDAD: 0002        CUENTA: 2.1.1.1.01       FONDO: 0100</t>
  </si>
  <si>
    <t>JULIO GUSTAVO EMILIO GONELL MORREL</t>
  </si>
  <si>
    <t>JOSE DANIEL ORTIZ MARTINEZ</t>
  </si>
  <si>
    <t>SUPERVISOR DE EVENTOS</t>
  </si>
  <si>
    <t>DAYSI JOSIHANNY ORTIZ RODRIGUEZ</t>
  </si>
  <si>
    <t>DIANA ESCAÑO MARTINEZ</t>
  </si>
  <si>
    <t>AUXILIAR DE ATENCION A POBLACIONES CLAVES Y MOVILIZACION SOCIAL</t>
  </si>
  <si>
    <t>FEMENINO</t>
  </si>
  <si>
    <t>DIVISIÓN DE ATENCIÓN DE POBLACIONES CLAVES Y MOVILIZACIÓN SOCIAL</t>
  </si>
  <si>
    <t>SANTO MADRIGAL</t>
  </si>
  <si>
    <t>PROMOTOR DE ATENCIÓN A POBLACIONES CLAVE Y MOVILIZACIÓN SOCIAL</t>
  </si>
  <si>
    <t>FIJO</t>
  </si>
  <si>
    <t>EDUARDO ROBERT ROSADO DE LA ROSA</t>
  </si>
  <si>
    <t>GEOVANNY RAFAEL ARIAS</t>
  </si>
  <si>
    <t>YORLANDY YANNERIS LIRIANO ROSARIO</t>
  </si>
  <si>
    <t>PAGO SUELDO 000001  PERSONAL FIJO CORRESPONIENTE AL MES DE ENERO 2022</t>
  </si>
  <si>
    <t>ALBERT VASQUEZ MORENO</t>
  </si>
  <si>
    <t>PORTERO</t>
  </si>
  <si>
    <t>JUAN CARLOS BENIGNO RODRIGUEZ</t>
  </si>
  <si>
    <t>DESCUENTO DE INAVÍ (OPTICA OVIEDO)</t>
  </si>
  <si>
    <t>INSTITUTO DE AUXILIOS Y VIVIENDAS (INAVI)</t>
  </si>
  <si>
    <t xml:space="preserve">DEPENDIENTES 
ADICIONALES (4*)
</t>
  </si>
  <si>
    <r>
      <t xml:space="preserve">   (2*) Salario cotizable</t>
    </r>
    <r>
      <rPr>
        <b/>
        <sz val="14"/>
        <rFont val="Arial"/>
        <family val="2"/>
      </rPr>
      <t xml:space="preserve"> hasta RD$65,050.00</t>
    </r>
    <r>
      <rPr>
        <sz val="14"/>
        <rFont val="Arial"/>
        <family val="2"/>
      </rPr>
      <t xml:space="preserve"> deducción directa de la declaración TSS del SUIRPLUS.</t>
    </r>
    <r>
      <rPr>
        <b/>
        <sz val="14"/>
        <rFont val="Arial"/>
        <family val="2"/>
      </rPr>
      <t>(Riesgo Laboral)</t>
    </r>
  </si>
  <si>
    <r>
      <t xml:space="preserve">   (3*) Salario cotizable</t>
    </r>
    <r>
      <rPr>
        <b/>
        <sz val="14"/>
        <rFont val="Arial"/>
        <family val="2"/>
      </rPr>
      <t xml:space="preserve"> hasta RD$162,625,000.00</t>
    </r>
    <r>
      <rPr>
        <sz val="14"/>
        <rFont val="Arial"/>
        <family val="2"/>
      </rPr>
      <t xml:space="preserve"> deducción directa de la declaración TSS del SUIRPLUS.</t>
    </r>
    <r>
      <rPr>
        <b/>
        <sz val="14"/>
        <rFont val="Arial"/>
        <family val="2"/>
      </rPr>
      <t>(Seguro de Salud)</t>
    </r>
  </si>
  <si>
    <r>
      <t xml:space="preserve">   (4*) Salario cotizable </t>
    </r>
    <r>
      <rPr>
        <b/>
        <sz val="14"/>
        <rFont val="Arial"/>
        <family val="2"/>
      </rPr>
      <t xml:space="preserve">hasta RD$ 325,250.00, </t>
    </r>
    <r>
      <rPr>
        <sz val="14"/>
        <rFont val="Arial"/>
        <family val="2"/>
      </rPr>
      <t>deducción directa de la declaración TSS del SUIRPLUS</t>
    </r>
    <r>
      <rPr>
        <b/>
        <sz val="14"/>
        <rFont val="Arial"/>
        <family val="2"/>
      </rPr>
      <t>.(Seguro de Pension)</t>
    </r>
  </si>
  <si>
    <t xml:space="preserve">ASOCIASIÓN DE SERVIDORES PUBLICO </t>
  </si>
  <si>
    <t>CERTIFICO QUE ESTA NOMINA DE PAGO QUE CONSTA DE ***5*** HOJAS, ESTA CORRECTA Y COMPLETA Y QUE LAS PERSONAS ENUMERADAS EN LA MISMA SON LAS QUE A LA FECHA FIGURAN EN LOS RECORDS DE PERSONAL QUE MANTIENE LA CNECC.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</si>
</sst>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&quot;RD$&quot;#,##0;\-&quot;RD$&quot;#,##0"/>
    <numFmt numFmtId="171" formatCode="&quot;RD$&quot;#,##0;[Red]\-&quot;RD$&quot;#,##0"/>
    <numFmt numFmtId="172" formatCode="&quot;RD$&quot;#,##0.00;\-&quot;RD$&quot;#,##0.00"/>
    <numFmt numFmtId="173" formatCode="&quot;RD$&quot;#,##0.00;[Red]\-&quot;RD$&quot;#,##0.00"/>
    <numFmt numFmtId="174" formatCode="_-&quot;RD$&quot;* #,##0_-;\-&quot;RD$&quot;* #,##0_-;_-&quot;RD$&quot;* &quot;-&quot;_-;_-@_-"/>
    <numFmt numFmtId="175" formatCode="_-* #,##0_-;\-* #,##0_-;_-* &quot;-&quot;_-;_-@_-"/>
    <numFmt numFmtId="176" formatCode="_-&quot;RD$&quot;* #,##0.00_-;\-&quot;RD$&quot;* #,##0.00_-;_-&quot;RD$&quot;* &quot;-&quot;??_-;_-@_-"/>
    <numFmt numFmtId="177" formatCode="_-* #,##0.00_-;\-* #,##0.00_-;_-* &quot;-&quot;??_-;_-@_-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$&quot;#,##0;\-&quot;$&quot;#,##0"/>
    <numFmt numFmtId="187" formatCode="&quot;$&quot;#,##0;[Red]\-&quot;$&quot;#,##0"/>
    <numFmt numFmtId="188" formatCode="&quot;$&quot;#,##0.00;\-&quot;$&quot;#,##0.00"/>
    <numFmt numFmtId="189" formatCode="&quot;$&quot;#,##0.00;[Red]\-&quot;$&quot;#,##0.00"/>
    <numFmt numFmtId="190" formatCode="_-&quot;$&quot;* #,##0_-;\-&quot;$&quot;* #,##0_-;_-&quot;$&quot;* &quot;-&quot;_-;_-@_-"/>
    <numFmt numFmtId="191" formatCode="_-&quot;$&quot;* #,##0.00_-;\-&quot;$&quot;* #,##0.00_-;_-&quot;$&quot;* &quot;-&quot;??_-;_-@_-"/>
    <numFmt numFmtId="192" formatCode="_-* #.##0.00\ _€_-;\-* #.##0.00\ _€_-;_-* &quot;-&quot;??\ _€_-;_-@_-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[$€-2]\ #,##0.00_);[Red]\([$€-2]\ #,##0.00\)"/>
  </numFmts>
  <fonts count="82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sz val="13"/>
      <name val="Arial"/>
      <family val="2"/>
    </font>
    <font>
      <sz val="14"/>
      <name val="Arial"/>
      <family val="2"/>
    </font>
    <font>
      <sz val="22"/>
      <name val="Arial"/>
      <family val="2"/>
    </font>
    <font>
      <sz val="14"/>
      <name val="Trebuchet MS"/>
      <family val="2"/>
    </font>
    <font>
      <b/>
      <sz val="14"/>
      <name val="Trebuchet MS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i/>
      <sz val="14"/>
      <name val="Arial"/>
      <family val="2"/>
    </font>
    <font>
      <b/>
      <i/>
      <sz val="16"/>
      <name val="Arial"/>
      <family val="2"/>
    </font>
    <font>
      <sz val="18"/>
      <name val="Arial"/>
      <family val="2"/>
    </font>
    <font>
      <b/>
      <sz val="16"/>
      <name val="Arial Narrow"/>
      <family val="2"/>
    </font>
    <font>
      <b/>
      <sz val="12"/>
      <name val="Arial Narrow"/>
      <family val="2"/>
    </font>
    <font>
      <b/>
      <i/>
      <sz val="12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u val="single"/>
      <sz val="10"/>
      <color indexed="40"/>
      <name val="Arial"/>
      <family val="2"/>
    </font>
    <font>
      <u val="single"/>
      <sz val="10"/>
      <color indexed="4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Arial"/>
      <family val="2"/>
    </font>
    <font>
      <sz val="10"/>
      <color indexed="8"/>
      <name val="Arial"/>
      <family val="2"/>
    </font>
    <font>
      <b/>
      <sz val="14"/>
      <color indexed="8"/>
      <name val="Trebuchet MS"/>
      <family val="2"/>
    </font>
    <font>
      <sz val="12"/>
      <color indexed="8"/>
      <name val="Arial"/>
      <family val="2"/>
    </font>
    <font>
      <b/>
      <sz val="9"/>
      <color indexed="8"/>
      <name val="Calibri"/>
      <family val="2"/>
    </font>
    <font>
      <b/>
      <sz val="12"/>
      <color indexed="8"/>
      <name val="Arial"/>
      <family val="2"/>
    </font>
    <font>
      <sz val="16"/>
      <name val="Calibri"/>
      <family val="2"/>
    </font>
    <font>
      <sz val="14"/>
      <color indexed="10"/>
      <name val="Arial"/>
      <family val="2"/>
    </font>
    <font>
      <b/>
      <sz val="12"/>
      <color indexed="9"/>
      <name val="Arial"/>
      <family val="2"/>
    </font>
    <font>
      <b/>
      <sz val="16"/>
      <color indexed="10"/>
      <name val="Arial"/>
      <family val="2"/>
    </font>
    <font>
      <sz val="12"/>
      <name val="Calibri"/>
      <family val="2"/>
    </font>
    <font>
      <b/>
      <sz val="1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Arial"/>
      <family val="2"/>
    </font>
    <font>
      <sz val="14"/>
      <color theme="1"/>
      <name val="Arial"/>
      <family val="2"/>
    </font>
    <font>
      <sz val="10"/>
      <color theme="1"/>
      <name val="Arial"/>
      <family val="2"/>
    </font>
    <font>
      <b/>
      <sz val="14"/>
      <color theme="1"/>
      <name val="Trebuchet MS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b/>
      <sz val="9"/>
      <color theme="1"/>
      <name val="Calibri"/>
      <family val="2"/>
    </font>
    <font>
      <b/>
      <sz val="12"/>
      <color theme="1"/>
      <name val="Arial"/>
      <family val="2"/>
    </font>
    <font>
      <sz val="14"/>
      <color rgb="FFFF0000"/>
      <name val="Arial"/>
      <family val="2"/>
    </font>
    <font>
      <b/>
      <sz val="12"/>
      <color theme="0"/>
      <name val="Arial"/>
      <family val="2"/>
    </font>
    <font>
      <b/>
      <sz val="18"/>
      <color rgb="FFFF0000"/>
      <name val="Arial"/>
      <family val="2"/>
    </font>
    <font>
      <b/>
      <sz val="16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04997999966144562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/>
      <top/>
      <bottom style="thin"/>
    </border>
    <border>
      <left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20" borderId="0" applyNumberFormat="0" applyBorder="0" applyAlignment="0" applyProtection="0"/>
    <xf numFmtId="0" fontId="54" fillId="21" borderId="1" applyNumberFormat="0" applyAlignment="0" applyProtection="0"/>
    <xf numFmtId="0" fontId="55" fillId="22" borderId="2" applyNumberFormat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0" applyNumberFormat="0" applyFill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9" fillId="29" borderId="1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64" fillId="21" borderId="6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7" applyNumberFormat="0" applyFill="0" applyAlignment="0" applyProtection="0"/>
    <xf numFmtId="0" fontId="58" fillId="0" borderId="8" applyNumberFormat="0" applyFill="0" applyAlignment="0" applyProtection="0"/>
    <xf numFmtId="0" fontId="69" fillId="0" borderId="9" applyNumberFormat="0" applyFill="0" applyAlignment="0" applyProtection="0"/>
  </cellStyleXfs>
  <cellXfs count="194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0" fillId="33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 vertical="center"/>
    </xf>
    <xf numFmtId="0" fontId="4" fillId="0" borderId="0" xfId="0" applyFont="1" applyBorder="1" applyAlignment="1">
      <alignment vertical="center"/>
    </xf>
    <xf numFmtId="0" fontId="4" fillId="33" borderId="0" xfId="0" applyFont="1" applyFill="1" applyBorder="1" applyAlignment="1">
      <alignment/>
    </xf>
    <xf numFmtId="0" fontId="4" fillId="0" borderId="0" xfId="0" applyFont="1" applyBorder="1" applyAlignment="1">
      <alignment/>
    </xf>
    <xf numFmtId="49" fontId="0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/>
    </xf>
    <xf numFmtId="0" fontId="7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/>
    </xf>
    <xf numFmtId="0" fontId="6" fillId="0" borderId="0" xfId="0" applyFont="1" applyFill="1" applyBorder="1" applyAlignment="1">
      <alignment horizontal="left"/>
    </xf>
    <xf numFmtId="0" fontId="4" fillId="0" borderId="0" xfId="0" applyFont="1" applyAlignment="1">
      <alignment/>
    </xf>
    <xf numFmtId="0" fontId="7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3" fillId="0" borderId="0" xfId="0" applyFont="1" applyBorder="1" applyAlignment="1">
      <alignment vertical="center"/>
    </xf>
    <xf numFmtId="177" fontId="4" fillId="0" borderId="0" xfId="49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177" fontId="2" fillId="0" borderId="0" xfId="49" applyFont="1" applyAlignment="1">
      <alignment horizontal="center" vertical="center"/>
    </xf>
    <xf numFmtId="177" fontId="4" fillId="0" borderId="0" xfId="49" applyFont="1" applyAlignment="1">
      <alignment vertical="center"/>
    </xf>
    <xf numFmtId="177" fontId="0" fillId="0" borderId="0" xfId="49" applyFont="1" applyBorder="1" applyAlignment="1">
      <alignment vertical="center"/>
    </xf>
    <xf numFmtId="177" fontId="0" fillId="0" borderId="0" xfId="49" applyFont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177" fontId="8" fillId="0" borderId="0" xfId="0" applyNumberFormat="1" applyFont="1" applyFill="1" applyBorder="1" applyAlignment="1">
      <alignment vertical="center"/>
    </xf>
    <xf numFmtId="177" fontId="4" fillId="0" borderId="0" xfId="0" applyNumberFormat="1" applyFont="1" applyFill="1" applyAlignment="1">
      <alignment vertical="center"/>
    </xf>
    <xf numFmtId="177" fontId="0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4" fontId="0" fillId="0" borderId="0" xfId="0" applyNumberFormat="1" applyAlignment="1">
      <alignment/>
    </xf>
    <xf numFmtId="0" fontId="70" fillId="0" borderId="0" xfId="0" applyFont="1" applyFill="1" applyBorder="1" applyAlignment="1">
      <alignment vertical="center"/>
    </xf>
    <xf numFmtId="0" fontId="71" fillId="0" borderId="0" xfId="0" applyFont="1" applyFill="1" applyAlignment="1">
      <alignment vertical="center"/>
    </xf>
    <xf numFmtId="0" fontId="72" fillId="0" borderId="0" xfId="0" applyFont="1" applyFill="1" applyAlignment="1">
      <alignment vertical="center"/>
    </xf>
    <xf numFmtId="177" fontId="11" fillId="0" borderId="10" xfId="0" applyNumberFormat="1" applyFont="1" applyFill="1" applyBorder="1" applyAlignment="1">
      <alignment vertical="center" wrapText="1"/>
    </xf>
    <xf numFmtId="49" fontId="11" fillId="0" borderId="0" xfId="0" applyNumberFormat="1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73" fillId="0" borderId="0" xfId="0" applyFont="1" applyFill="1" applyAlignment="1">
      <alignment horizontal="left"/>
    </xf>
    <xf numFmtId="177" fontId="2" fillId="0" borderId="0" xfId="0" applyNumberFormat="1" applyFont="1" applyFill="1" applyAlignment="1">
      <alignment/>
    </xf>
    <xf numFmtId="0" fontId="7" fillId="0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71" fillId="0" borderId="0" xfId="0" applyFont="1" applyFill="1" applyAlignment="1">
      <alignment/>
    </xf>
    <xf numFmtId="0" fontId="4" fillId="0" borderId="0" xfId="0" applyFont="1" applyFill="1" applyAlignment="1">
      <alignment/>
    </xf>
    <xf numFmtId="177" fontId="11" fillId="0" borderId="10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/>
    </xf>
    <xf numFmtId="177" fontId="4" fillId="0" borderId="0" xfId="49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177" fontId="74" fillId="0" borderId="10" xfId="49" applyNumberFormat="1" applyFont="1" applyFill="1" applyBorder="1" applyAlignment="1">
      <alignment horizontal="right" vertical="center"/>
    </xf>
    <xf numFmtId="177" fontId="11" fillId="0" borderId="0" xfId="0" applyNumberFormat="1" applyFont="1" applyFill="1" applyBorder="1" applyAlignment="1">
      <alignment horizontal="right" vertical="center"/>
    </xf>
    <xf numFmtId="177" fontId="74" fillId="0" borderId="10" xfId="0" applyNumberFormat="1" applyFont="1" applyFill="1" applyBorder="1" applyAlignment="1">
      <alignment horizontal="right" vertical="center"/>
    </xf>
    <xf numFmtId="0" fontId="11" fillId="0" borderId="0" xfId="0" applyFont="1" applyBorder="1" applyAlignment="1">
      <alignment horizontal="left" wrapText="1"/>
    </xf>
    <xf numFmtId="0" fontId="7" fillId="0" borderId="11" xfId="0" applyFont="1" applyFill="1" applyBorder="1" applyAlignment="1">
      <alignment horizontal="left"/>
    </xf>
    <xf numFmtId="0" fontId="7" fillId="0" borderId="11" xfId="0" applyFont="1" applyFill="1" applyBorder="1" applyAlignment="1">
      <alignment/>
    </xf>
    <xf numFmtId="177" fontId="71" fillId="0" borderId="10" xfId="0" applyNumberFormat="1" applyFont="1" applyFill="1" applyBorder="1" applyAlignment="1">
      <alignment horizontal="right" vertical="center"/>
    </xf>
    <xf numFmtId="0" fontId="11" fillId="0" borderId="12" xfId="0" applyNumberFormat="1" applyFont="1" applyFill="1" applyBorder="1" applyAlignment="1">
      <alignment horizontal="center" vertical="center"/>
    </xf>
    <xf numFmtId="3" fontId="74" fillId="0" borderId="13" xfId="0" applyNumberFormat="1" applyFont="1" applyFill="1" applyBorder="1" applyAlignment="1">
      <alignment horizontal="center" vertical="center"/>
    </xf>
    <xf numFmtId="0" fontId="11" fillId="0" borderId="14" xfId="0" applyNumberFormat="1" applyFont="1" applyFill="1" applyBorder="1" applyAlignment="1">
      <alignment horizontal="center" vertical="center"/>
    </xf>
    <xf numFmtId="177" fontId="11" fillId="0" borderId="15" xfId="0" applyNumberFormat="1" applyFont="1" applyFill="1" applyBorder="1" applyAlignment="1">
      <alignment vertical="center" wrapText="1"/>
    </xf>
    <xf numFmtId="177" fontId="74" fillId="0" borderId="15" xfId="49" applyNumberFormat="1" applyFont="1" applyFill="1" applyBorder="1" applyAlignment="1">
      <alignment horizontal="right" vertical="center"/>
    </xf>
    <xf numFmtId="177" fontId="74" fillId="0" borderId="15" xfId="0" applyNumberFormat="1" applyFont="1" applyFill="1" applyBorder="1" applyAlignment="1">
      <alignment horizontal="right" vertical="center"/>
    </xf>
    <xf numFmtId="3" fontId="74" fillId="0" borderId="16" xfId="0" applyNumberFormat="1" applyFont="1" applyFill="1" applyBorder="1" applyAlignment="1">
      <alignment horizontal="center" vertical="center"/>
    </xf>
    <xf numFmtId="177" fontId="70" fillId="0" borderId="0" xfId="0" applyNumberFormat="1" applyFont="1" applyFill="1" applyBorder="1" applyAlignment="1">
      <alignment vertical="center"/>
    </xf>
    <xf numFmtId="177" fontId="71" fillId="0" borderId="0" xfId="49" applyFont="1" applyBorder="1" applyAlignment="1">
      <alignment vertical="center"/>
    </xf>
    <xf numFmtId="0" fontId="74" fillId="0" borderId="0" xfId="0" applyFont="1" applyBorder="1" applyAlignment="1">
      <alignment horizontal="left" wrapText="1"/>
    </xf>
    <xf numFmtId="177" fontId="75" fillId="0" borderId="0" xfId="0" applyNumberFormat="1" applyFont="1" applyFill="1" applyAlignment="1">
      <alignment/>
    </xf>
    <xf numFmtId="177" fontId="71" fillId="0" borderId="0" xfId="0" applyNumberFormat="1" applyFont="1" applyFill="1" applyAlignment="1">
      <alignment vertical="center"/>
    </xf>
    <xf numFmtId="177" fontId="72" fillId="0" borderId="0" xfId="0" applyNumberFormat="1" applyFont="1" applyFill="1" applyAlignment="1">
      <alignment vertical="center"/>
    </xf>
    <xf numFmtId="0" fontId="2" fillId="34" borderId="17" xfId="0" applyFont="1" applyFill="1" applyBorder="1" applyAlignment="1">
      <alignment horizontal="center" vertical="center" wrapText="1"/>
    </xf>
    <xf numFmtId="0" fontId="2" fillId="34" borderId="15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76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49" fontId="11" fillId="34" borderId="18" xfId="0" applyNumberFormat="1" applyFont="1" applyFill="1" applyBorder="1" applyAlignment="1">
      <alignment horizontal="center" vertical="center"/>
    </xf>
    <xf numFmtId="177" fontId="10" fillId="34" borderId="19" xfId="49" applyNumberFormat="1" applyFont="1" applyFill="1" applyBorder="1" applyAlignment="1">
      <alignment horizontal="right" vertical="center"/>
    </xf>
    <xf numFmtId="177" fontId="77" fillId="34" borderId="19" xfId="49" applyNumberFormat="1" applyFont="1" applyFill="1" applyBorder="1" applyAlignment="1">
      <alignment horizontal="right" vertical="center"/>
    </xf>
    <xf numFmtId="3" fontId="74" fillId="34" borderId="20" xfId="0" applyNumberFormat="1" applyFont="1" applyFill="1" applyBorder="1" applyAlignment="1">
      <alignment horizontal="center" vertical="center"/>
    </xf>
    <xf numFmtId="177" fontId="10" fillId="34" borderId="19" xfId="49" applyNumberFormat="1" applyFont="1" applyFill="1" applyBorder="1" applyAlignment="1">
      <alignment horizontal="center" vertical="center"/>
    </xf>
    <xf numFmtId="177" fontId="77" fillId="34" borderId="19" xfId="49" applyNumberFormat="1" applyFont="1" applyFill="1" applyBorder="1" applyAlignment="1">
      <alignment horizontal="center" vertical="center"/>
    </xf>
    <xf numFmtId="177" fontId="10" fillId="34" borderId="19" xfId="49" applyNumberFormat="1" applyFont="1" applyFill="1" applyBorder="1" applyAlignment="1">
      <alignment horizontal="left" vertical="center"/>
    </xf>
    <xf numFmtId="4" fontId="11" fillId="0" borderId="0" xfId="0" applyNumberFormat="1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177" fontId="11" fillId="0" borderId="15" xfId="0" applyNumberFormat="1" applyFont="1" applyFill="1" applyBorder="1" applyAlignment="1">
      <alignment horizontal="left" vertical="center" wrapText="1"/>
    </xf>
    <xf numFmtId="0" fontId="11" fillId="0" borderId="21" xfId="0" applyNumberFormat="1" applyFont="1" applyFill="1" applyBorder="1" applyAlignment="1">
      <alignment horizontal="center" vertical="center"/>
    </xf>
    <xf numFmtId="177" fontId="11" fillId="0" borderId="22" xfId="0" applyNumberFormat="1" applyFont="1" applyFill="1" applyBorder="1" applyAlignment="1">
      <alignment horizontal="left" vertical="center" wrapText="1"/>
    </xf>
    <xf numFmtId="177" fontId="11" fillId="0" borderId="22" xfId="0" applyNumberFormat="1" applyFont="1" applyFill="1" applyBorder="1" applyAlignment="1">
      <alignment vertical="center" wrapText="1"/>
    </xf>
    <xf numFmtId="177" fontId="74" fillId="0" borderId="22" xfId="49" applyNumberFormat="1" applyFont="1" applyFill="1" applyBorder="1" applyAlignment="1">
      <alignment horizontal="right" vertical="center"/>
    </xf>
    <xf numFmtId="177" fontId="74" fillId="0" borderId="22" xfId="0" applyNumberFormat="1" applyFont="1" applyFill="1" applyBorder="1" applyAlignment="1">
      <alignment horizontal="right" vertical="center"/>
    </xf>
    <xf numFmtId="3" fontId="74" fillId="0" borderId="23" xfId="0" applyNumberFormat="1" applyFont="1" applyFill="1" applyBorder="1" applyAlignment="1">
      <alignment horizontal="center" vertical="center"/>
    </xf>
    <xf numFmtId="0" fontId="71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left" vertical="center"/>
    </xf>
    <xf numFmtId="43" fontId="16" fillId="0" borderId="0" xfId="0" applyNumberFormat="1" applyFont="1" applyFill="1" applyAlignment="1">
      <alignment vertical="center"/>
    </xf>
    <xf numFmtId="177" fontId="71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4" fontId="9" fillId="0" borderId="0" xfId="0" applyNumberFormat="1" applyFont="1" applyFill="1" applyAlignment="1">
      <alignment vertical="center"/>
    </xf>
    <xf numFmtId="4" fontId="9" fillId="0" borderId="0" xfId="0" applyNumberFormat="1" applyFont="1" applyFill="1" applyBorder="1" applyAlignment="1">
      <alignment vertical="center"/>
    </xf>
    <xf numFmtId="4" fontId="4" fillId="0" borderId="0" xfId="0" applyNumberFormat="1" applyFont="1" applyFill="1" applyAlignment="1">
      <alignment horizontal="left" vertical="center"/>
    </xf>
    <xf numFmtId="4" fontId="4" fillId="0" borderId="0" xfId="0" applyNumberFormat="1" applyFont="1" applyFill="1" applyAlignment="1">
      <alignment vertical="center"/>
    </xf>
    <xf numFmtId="177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vertical="center"/>
    </xf>
    <xf numFmtId="0" fontId="71" fillId="0" borderId="0" xfId="0" applyFont="1" applyFill="1" applyAlignment="1">
      <alignment horizontal="center" vertical="center"/>
    </xf>
    <xf numFmtId="0" fontId="78" fillId="0" borderId="0" xfId="0" applyFont="1" applyFill="1" applyAlignment="1">
      <alignment horizontal="left" vertical="center"/>
    </xf>
    <xf numFmtId="0" fontId="9" fillId="0" borderId="0" xfId="0" applyFont="1" applyFill="1" applyAlignment="1">
      <alignment wrapText="1"/>
    </xf>
    <xf numFmtId="0" fontId="9" fillId="0" borderId="0" xfId="0" applyFont="1" applyFill="1" applyBorder="1" applyAlignment="1">
      <alignment vertical="center"/>
    </xf>
    <xf numFmtId="0" fontId="9" fillId="0" borderId="0" xfId="0" applyFont="1" applyAlignment="1">
      <alignment vertical="center"/>
    </xf>
    <xf numFmtId="177" fontId="79" fillId="35" borderId="10" xfId="49" applyFont="1" applyFill="1" applyBorder="1" applyAlignment="1">
      <alignment vertical="center"/>
    </xf>
    <xf numFmtId="177" fontId="10" fillId="0" borderId="0" xfId="49" applyFont="1" applyAlignment="1">
      <alignment horizontal="center" vertical="center"/>
    </xf>
    <xf numFmtId="177" fontId="10" fillId="36" borderId="10" xfId="49" applyFont="1" applyFill="1" applyBorder="1" applyAlignment="1">
      <alignment horizontal="center" vertical="center"/>
    </xf>
    <xf numFmtId="177" fontId="11" fillId="0" borderId="0" xfId="49" applyFont="1" applyBorder="1" applyAlignment="1">
      <alignment vertical="center"/>
    </xf>
    <xf numFmtId="177" fontId="74" fillId="0" borderId="0" xfId="49" applyFont="1" applyBorder="1" applyAlignment="1">
      <alignment vertical="center"/>
    </xf>
    <xf numFmtId="177" fontId="11" fillId="0" borderId="0" xfId="49" applyFont="1" applyAlignment="1">
      <alignment vertical="center"/>
    </xf>
    <xf numFmtId="177" fontId="49" fillId="0" borderId="10" xfId="49" applyFont="1" applyBorder="1" applyAlignment="1">
      <alignment vertical="center"/>
    </xf>
    <xf numFmtId="177" fontId="11" fillId="0" borderId="10" xfId="49" applyFont="1" applyBorder="1" applyAlignment="1">
      <alignment vertical="center"/>
    </xf>
    <xf numFmtId="177" fontId="20" fillId="0" borderId="0" xfId="49" applyFont="1" applyAlignment="1">
      <alignment vertical="center"/>
    </xf>
    <xf numFmtId="177" fontId="20" fillId="0" borderId="0" xfId="49" applyFont="1" applyBorder="1" applyAlignment="1">
      <alignment vertical="center"/>
    </xf>
    <xf numFmtId="177" fontId="9" fillId="0" borderId="0" xfId="49" applyFont="1" applyAlignment="1">
      <alignment vertical="center"/>
    </xf>
    <xf numFmtId="177" fontId="9" fillId="0" borderId="0" xfId="49" applyFont="1" applyBorder="1" applyAlignment="1">
      <alignment vertical="center"/>
    </xf>
    <xf numFmtId="0" fontId="2" fillId="34" borderId="24" xfId="0" applyFont="1" applyFill="1" applyBorder="1" applyAlignment="1">
      <alignment horizontal="center" vertical="center" wrapText="1"/>
    </xf>
    <xf numFmtId="0" fontId="2" fillId="34" borderId="25" xfId="0" applyFont="1" applyFill="1" applyBorder="1" applyAlignment="1">
      <alignment horizontal="center" vertical="center" wrapText="1"/>
    </xf>
    <xf numFmtId="177" fontId="18" fillId="0" borderId="26" xfId="49" applyFont="1" applyBorder="1" applyAlignment="1">
      <alignment horizontal="left" vertical="center"/>
    </xf>
    <xf numFmtId="177" fontId="18" fillId="0" borderId="27" xfId="49" applyFont="1" applyBorder="1" applyAlignment="1">
      <alignment horizontal="left" vertical="center"/>
    </xf>
    <xf numFmtId="0" fontId="8" fillId="0" borderId="0" xfId="0" applyFont="1" applyFill="1" applyAlignment="1">
      <alignment horizontal="center" vertical="center"/>
    </xf>
    <xf numFmtId="0" fontId="69" fillId="0" borderId="0" xfId="0" applyFont="1" applyFill="1" applyAlignment="1">
      <alignment horizontal="center" vertical="center"/>
    </xf>
    <xf numFmtId="0" fontId="80" fillId="0" borderId="0" xfId="0" applyFont="1" applyFill="1" applyAlignment="1">
      <alignment horizontal="center" vertical="center"/>
    </xf>
    <xf numFmtId="0" fontId="75" fillId="34" borderId="28" xfId="0" applyFont="1" applyFill="1" applyBorder="1" applyAlignment="1">
      <alignment horizontal="center" vertical="center" wrapText="1"/>
    </xf>
    <xf numFmtId="0" fontId="75" fillId="34" borderId="29" xfId="0" applyFont="1" applyFill="1" applyBorder="1" applyAlignment="1">
      <alignment horizontal="center" vertical="center" wrapText="1"/>
    </xf>
    <xf numFmtId="0" fontId="75" fillId="34" borderId="30" xfId="0" applyFont="1" applyFill="1" applyBorder="1" applyAlignment="1">
      <alignment horizontal="center" vertical="center" wrapText="1"/>
    </xf>
    <xf numFmtId="177" fontId="2" fillId="34" borderId="28" xfId="0" applyNumberFormat="1" applyFont="1" applyFill="1" applyBorder="1" applyAlignment="1">
      <alignment horizontal="center" vertical="center" wrapText="1"/>
    </xf>
    <xf numFmtId="177" fontId="2" fillId="34" borderId="29" xfId="0" applyNumberFormat="1" applyFont="1" applyFill="1" applyBorder="1" applyAlignment="1">
      <alignment horizontal="center" vertical="center" wrapText="1"/>
    </xf>
    <xf numFmtId="177" fontId="2" fillId="34" borderId="30" xfId="0" applyNumberFormat="1" applyFont="1" applyFill="1" applyBorder="1" applyAlignment="1">
      <alignment horizontal="center" vertical="center" wrapText="1"/>
    </xf>
    <xf numFmtId="0" fontId="2" fillId="34" borderId="31" xfId="0" applyFont="1" applyFill="1" applyBorder="1" applyAlignment="1">
      <alignment horizontal="center" vertical="center"/>
    </xf>
    <xf numFmtId="0" fontId="2" fillId="34" borderId="32" xfId="0" applyFont="1" applyFill="1" applyBorder="1" applyAlignment="1">
      <alignment horizontal="center" vertical="center"/>
    </xf>
    <xf numFmtId="0" fontId="2" fillId="34" borderId="33" xfId="0" applyFont="1" applyFill="1" applyBorder="1" applyAlignment="1">
      <alignment horizontal="center" vertical="center"/>
    </xf>
    <xf numFmtId="49" fontId="2" fillId="34" borderId="28" xfId="0" applyNumberFormat="1" applyFont="1" applyFill="1" applyBorder="1" applyAlignment="1">
      <alignment horizontal="center" vertical="center" wrapText="1"/>
    </xf>
    <xf numFmtId="49" fontId="2" fillId="34" borderId="29" xfId="0" applyNumberFormat="1" applyFont="1" applyFill="1" applyBorder="1" applyAlignment="1">
      <alignment horizontal="center" vertical="center" wrapText="1"/>
    </xf>
    <xf numFmtId="49" fontId="2" fillId="34" borderId="30" xfId="0" applyNumberFormat="1" applyFont="1" applyFill="1" applyBorder="1" applyAlignment="1">
      <alignment horizontal="center" vertical="center" wrapText="1"/>
    </xf>
    <xf numFmtId="0" fontId="2" fillId="34" borderId="28" xfId="0" applyFont="1" applyFill="1" applyBorder="1" applyAlignment="1">
      <alignment horizontal="center" vertical="center"/>
    </xf>
    <xf numFmtId="0" fontId="2" fillId="34" borderId="29" xfId="0" applyFont="1" applyFill="1" applyBorder="1" applyAlignment="1">
      <alignment horizontal="center" vertical="center"/>
    </xf>
    <xf numFmtId="0" fontId="2" fillId="34" borderId="30" xfId="0" applyFont="1" applyFill="1" applyBorder="1" applyAlignment="1">
      <alignment horizontal="center" vertical="center"/>
    </xf>
    <xf numFmtId="0" fontId="2" fillId="34" borderId="28" xfId="0" applyFont="1" applyFill="1" applyBorder="1" applyAlignment="1">
      <alignment horizontal="center" vertical="center" wrapText="1"/>
    </xf>
    <xf numFmtId="0" fontId="2" fillId="34" borderId="29" xfId="0" applyFont="1" applyFill="1" applyBorder="1" applyAlignment="1">
      <alignment horizontal="center" vertical="center" wrapText="1"/>
    </xf>
    <xf numFmtId="0" fontId="2" fillId="34" borderId="30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34" xfId="0" applyFont="1" applyFill="1" applyBorder="1" applyAlignment="1">
      <alignment horizontal="center" vertical="center" wrapText="1"/>
    </xf>
    <xf numFmtId="0" fontId="2" fillId="34" borderId="35" xfId="0" applyFont="1" applyFill="1" applyBorder="1" applyAlignment="1">
      <alignment horizontal="center" vertical="center" wrapText="1"/>
    </xf>
    <xf numFmtId="0" fontId="2" fillId="34" borderId="36" xfId="0" applyFont="1" applyFill="1" applyBorder="1" applyAlignment="1">
      <alignment horizontal="center" vertical="center" wrapText="1"/>
    </xf>
    <xf numFmtId="0" fontId="2" fillId="34" borderId="37" xfId="0" applyFont="1" applyFill="1" applyBorder="1" applyAlignment="1">
      <alignment horizontal="center" vertical="center" wrapText="1"/>
    </xf>
    <xf numFmtId="0" fontId="2" fillId="34" borderId="38" xfId="0" applyFont="1" applyFill="1" applyBorder="1" applyAlignment="1">
      <alignment horizontal="center" vertical="center" wrapText="1"/>
    </xf>
    <xf numFmtId="0" fontId="2" fillId="34" borderId="39" xfId="0" applyFont="1" applyFill="1" applyBorder="1" applyAlignment="1">
      <alignment horizontal="center" wrapText="1"/>
    </xf>
    <xf numFmtId="0" fontId="2" fillId="34" borderId="40" xfId="0" applyFont="1" applyFill="1" applyBorder="1" applyAlignment="1">
      <alignment horizontal="center" wrapText="1"/>
    </xf>
    <xf numFmtId="0" fontId="2" fillId="34" borderId="41" xfId="0" applyFont="1" applyFill="1" applyBorder="1" applyAlignment="1">
      <alignment horizontal="center" vertical="center" wrapText="1"/>
    </xf>
    <xf numFmtId="0" fontId="2" fillId="34" borderId="40" xfId="0" applyFont="1" applyFill="1" applyBorder="1" applyAlignment="1">
      <alignment horizontal="center" vertical="center" wrapText="1"/>
    </xf>
    <xf numFmtId="0" fontId="2" fillId="34" borderId="31" xfId="0" applyFont="1" applyFill="1" applyBorder="1" applyAlignment="1">
      <alignment horizontal="center" vertical="center" wrapText="1"/>
    </xf>
    <xf numFmtId="0" fontId="2" fillId="34" borderId="33" xfId="0" applyFont="1" applyFill="1" applyBorder="1" applyAlignment="1">
      <alignment horizontal="center" vertical="center" wrapText="1"/>
    </xf>
    <xf numFmtId="177" fontId="18" fillId="0" borderId="10" xfId="49" applyFont="1" applyBorder="1" applyAlignment="1">
      <alignment vertical="center"/>
    </xf>
    <xf numFmtId="177" fontId="75" fillId="34" borderId="28" xfId="0" applyNumberFormat="1" applyFont="1" applyFill="1" applyBorder="1" applyAlignment="1">
      <alignment horizontal="center" vertical="center" wrapText="1"/>
    </xf>
    <xf numFmtId="177" fontId="75" fillId="34" borderId="29" xfId="0" applyNumberFormat="1" applyFont="1" applyFill="1" applyBorder="1" applyAlignment="1">
      <alignment horizontal="center" vertical="center" wrapText="1"/>
    </xf>
    <xf numFmtId="177" fontId="75" fillId="34" borderId="30" xfId="0" applyNumberFormat="1" applyFont="1" applyFill="1" applyBorder="1" applyAlignment="1">
      <alignment horizontal="center" vertical="center" wrapText="1"/>
    </xf>
    <xf numFmtId="177" fontId="10" fillId="37" borderId="10" xfId="49" applyFont="1" applyFill="1" applyBorder="1" applyAlignment="1">
      <alignment horizontal="center" vertical="center"/>
    </xf>
    <xf numFmtId="177" fontId="18" fillId="0" borderId="10" xfId="49" applyFont="1" applyBorder="1" applyAlignment="1">
      <alignment horizontal="left" vertical="center"/>
    </xf>
    <xf numFmtId="177" fontId="19" fillId="36" borderId="10" xfId="49" applyFont="1" applyFill="1" applyBorder="1" applyAlignment="1">
      <alignment horizontal="center" vertical="center"/>
    </xf>
    <xf numFmtId="177" fontId="10" fillId="34" borderId="42" xfId="0" applyNumberFormat="1" applyFont="1" applyFill="1" applyBorder="1" applyAlignment="1">
      <alignment horizontal="center" vertical="center"/>
    </xf>
    <xf numFmtId="177" fontId="10" fillId="34" borderId="32" xfId="0" applyNumberFormat="1" applyFont="1" applyFill="1" applyBorder="1" applyAlignment="1">
      <alignment horizontal="center" vertical="center"/>
    </xf>
    <xf numFmtId="177" fontId="10" fillId="34" borderId="43" xfId="0" applyNumberFormat="1" applyFont="1" applyFill="1" applyBorder="1" applyAlignment="1">
      <alignment horizontal="center" vertical="center"/>
    </xf>
    <xf numFmtId="0" fontId="73" fillId="0" borderId="11" xfId="0" applyFont="1" applyFill="1" applyBorder="1" applyAlignment="1">
      <alignment horizontal="left"/>
    </xf>
    <xf numFmtId="177" fontId="17" fillId="0" borderId="10" xfId="49" applyFont="1" applyBorder="1" applyAlignment="1">
      <alignment horizontal="left" vertical="center"/>
    </xf>
    <xf numFmtId="0" fontId="14" fillId="38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justify" wrapText="1"/>
    </xf>
    <xf numFmtId="0" fontId="2" fillId="34" borderId="39" xfId="0" applyFont="1" applyFill="1" applyBorder="1" applyAlignment="1">
      <alignment horizontal="center" vertical="center" wrapText="1"/>
    </xf>
    <xf numFmtId="177" fontId="81" fillId="38" borderId="10" xfId="49" applyFont="1" applyFill="1" applyBorder="1" applyAlignment="1">
      <alignment horizontal="center" vertical="center"/>
    </xf>
    <xf numFmtId="177" fontId="8" fillId="7" borderId="10" xfId="49" applyFont="1" applyFill="1" applyBorder="1" applyAlignment="1">
      <alignment horizontal="left" vertical="center"/>
    </xf>
    <xf numFmtId="177" fontId="45" fillId="0" borderId="10" xfId="49" applyFont="1" applyBorder="1" applyAlignment="1">
      <alignment horizontal="left" vertical="center"/>
    </xf>
    <xf numFmtId="177" fontId="9" fillId="0" borderId="10" xfId="49" applyFont="1" applyBorder="1" applyAlignment="1">
      <alignment horizontal="left" vertical="center"/>
    </xf>
    <xf numFmtId="177" fontId="15" fillId="7" borderId="10" xfId="49" applyFont="1" applyFill="1" applyBorder="1" applyAlignment="1">
      <alignment horizontal="left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209550</xdr:colOff>
      <xdr:row>0</xdr:row>
      <xdr:rowOff>0</xdr:rowOff>
    </xdr:from>
    <xdr:to>
      <xdr:col>9</xdr:col>
      <xdr:colOff>733425</xdr:colOff>
      <xdr:row>1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92175" y="0"/>
          <a:ext cx="2657475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209550</xdr:colOff>
      <xdr:row>0</xdr:row>
      <xdr:rowOff>0</xdr:rowOff>
    </xdr:from>
    <xdr:to>
      <xdr:col>9</xdr:col>
      <xdr:colOff>904875</xdr:colOff>
      <xdr:row>1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44525" y="0"/>
          <a:ext cx="2828925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36"/>
  <sheetViews>
    <sheetView zoomScale="70" zoomScaleNormal="70" zoomScaleSheetLayoutView="69" zoomScalePageLayoutView="14" workbookViewId="0" topLeftCell="A89">
      <selection activeCell="F105" sqref="F105"/>
    </sheetView>
  </sheetViews>
  <sheetFormatPr defaultColWidth="9.140625" defaultRowHeight="12.75"/>
  <cols>
    <col min="1" max="1" width="9.28125" style="14" customWidth="1"/>
    <col min="2" max="2" width="38.421875" style="2" customWidth="1"/>
    <col min="3" max="3" width="33.8515625" style="2" bestFit="1" customWidth="1"/>
    <col min="4" max="4" width="46.7109375" style="2" bestFit="1" customWidth="1"/>
    <col min="5" max="5" width="34.140625" style="4" customWidth="1"/>
    <col min="6" max="6" width="21.57421875" style="4" bestFit="1" customWidth="1"/>
    <col min="7" max="7" width="16.7109375" style="2" customWidth="1"/>
    <col min="8" max="8" width="16.00390625" style="49" customWidth="1"/>
    <col min="9" max="9" width="16.00390625" style="44" customWidth="1"/>
    <col min="10" max="10" width="16.00390625" style="83" customWidth="1"/>
    <col min="11" max="17" width="16.00390625" style="6" customWidth="1"/>
    <col min="18" max="18" width="16.00390625" style="39" customWidth="1"/>
    <col min="19" max="19" width="16.00390625" style="2" customWidth="1"/>
    <col min="20" max="20" width="16.00390625" style="39" customWidth="1"/>
    <col min="21" max="21" width="16.00390625" style="2" customWidth="1"/>
    <col min="22" max="22" width="19.421875" style="2" bestFit="1" customWidth="1"/>
    <col min="23" max="23" width="14.7109375" style="2" customWidth="1"/>
    <col min="24" max="24" width="17.421875" style="8" bestFit="1" customWidth="1"/>
    <col min="25" max="25" width="21.00390625" style="8" customWidth="1"/>
    <col min="26" max="26" width="17.140625" style="8" customWidth="1"/>
    <col min="27" max="53" width="9.140625" style="8" customWidth="1"/>
    <col min="54" max="16384" width="9.140625" style="2" customWidth="1"/>
  </cols>
  <sheetData>
    <row r="1" spans="1:256" s="10" customFormat="1" ht="117" customHeight="1">
      <c r="A1" s="30"/>
      <c r="B1" s="45"/>
      <c r="C1" s="30"/>
      <c r="D1" s="30"/>
      <c r="E1" s="30"/>
      <c r="F1" s="30"/>
      <c r="G1" s="31"/>
      <c r="H1" s="47"/>
      <c r="I1" s="42"/>
      <c r="J1" s="78"/>
      <c r="K1" s="32"/>
      <c r="L1" s="32"/>
      <c r="M1" s="32"/>
      <c r="N1" s="41"/>
      <c r="R1" s="38"/>
      <c r="S1" s="32"/>
      <c r="T1" s="38"/>
      <c r="U1" s="32"/>
      <c r="V1" s="32"/>
      <c r="W1" s="32"/>
      <c r="X1" s="29"/>
      <c r="Y1" s="29"/>
      <c r="Z1" s="29"/>
      <c r="AA1" s="29"/>
      <c r="AB1" s="29"/>
      <c r="AC1" s="29"/>
      <c r="AD1" s="29"/>
      <c r="AE1" s="2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6"/>
      <c r="EE1" s="16"/>
      <c r="EF1" s="16"/>
      <c r="EG1" s="16"/>
      <c r="EH1" s="16"/>
      <c r="EI1" s="16"/>
      <c r="EJ1" s="16"/>
      <c r="EK1" s="16"/>
      <c r="EL1" s="16"/>
      <c r="EM1" s="16"/>
      <c r="EN1" s="16"/>
      <c r="EO1" s="16"/>
      <c r="EP1" s="16"/>
      <c r="EQ1" s="16"/>
      <c r="ER1" s="16"/>
      <c r="ES1" s="16"/>
      <c r="ET1" s="16"/>
      <c r="EU1" s="16"/>
      <c r="EV1" s="16"/>
      <c r="EW1" s="16"/>
      <c r="EX1" s="16"/>
      <c r="EY1" s="16"/>
      <c r="EZ1" s="16"/>
      <c r="FA1" s="16"/>
      <c r="FB1" s="16"/>
      <c r="FC1" s="16"/>
      <c r="FD1" s="16"/>
      <c r="FE1" s="16"/>
      <c r="FF1" s="16"/>
      <c r="FG1" s="16"/>
      <c r="FH1" s="16"/>
      <c r="FI1" s="16"/>
      <c r="FJ1" s="16"/>
      <c r="FK1" s="16"/>
      <c r="FL1" s="16"/>
      <c r="FM1" s="16"/>
      <c r="FN1" s="16"/>
      <c r="FO1" s="16"/>
      <c r="FP1" s="16"/>
      <c r="FQ1" s="16"/>
      <c r="FR1" s="16"/>
      <c r="FS1" s="16"/>
      <c r="FT1" s="16"/>
      <c r="FU1" s="16"/>
      <c r="FV1" s="16"/>
      <c r="FW1" s="16"/>
      <c r="FX1" s="16"/>
      <c r="FY1" s="16"/>
      <c r="FZ1" s="16"/>
      <c r="GA1" s="16"/>
      <c r="GB1" s="16"/>
      <c r="GC1" s="16"/>
      <c r="GD1" s="16"/>
      <c r="GE1" s="16"/>
      <c r="GF1" s="16"/>
      <c r="GG1" s="16"/>
      <c r="GH1" s="16"/>
      <c r="GI1" s="16"/>
      <c r="GJ1" s="16"/>
      <c r="GK1" s="16"/>
      <c r="GL1" s="16"/>
      <c r="GM1" s="16"/>
      <c r="GN1" s="16"/>
      <c r="GO1" s="16"/>
      <c r="GP1" s="16"/>
      <c r="GQ1" s="16"/>
      <c r="GR1" s="16"/>
      <c r="GS1" s="16"/>
      <c r="GT1" s="16"/>
      <c r="GU1" s="16"/>
      <c r="GV1" s="16"/>
      <c r="GW1" s="16"/>
      <c r="GX1" s="16"/>
      <c r="GY1" s="16"/>
      <c r="GZ1" s="16"/>
      <c r="HA1" s="16"/>
      <c r="HB1" s="16"/>
      <c r="HC1" s="16"/>
      <c r="HD1" s="16"/>
      <c r="HE1" s="16"/>
      <c r="HF1" s="16"/>
      <c r="HG1" s="16"/>
      <c r="HH1" s="16"/>
      <c r="HI1" s="16"/>
      <c r="HJ1" s="16"/>
      <c r="HK1" s="16"/>
      <c r="HL1" s="16"/>
      <c r="HM1" s="16"/>
      <c r="HN1" s="16"/>
      <c r="HO1" s="16"/>
      <c r="HP1" s="16"/>
      <c r="HQ1" s="16"/>
      <c r="HR1" s="16"/>
      <c r="HS1" s="16"/>
      <c r="HT1" s="16"/>
      <c r="HU1" s="16"/>
      <c r="HV1" s="16"/>
      <c r="HW1" s="16"/>
      <c r="HX1" s="16"/>
      <c r="HY1" s="16"/>
      <c r="HZ1" s="16"/>
      <c r="IA1" s="16"/>
      <c r="IB1" s="16"/>
      <c r="IC1" s="16"/>
      <c r="ID1" s="16"/>
      <c r="IE1" s="16"/>
      <c r="IF1" s="16"/>
      <c r="IG1" s="16"/>
      <c r="IH1" s="16"/>
      <c r="II1" s="16"/>
      <c r="IJ1" s="16"/>
      <c r="IK1" s="16"/>
      <c r="IL1" s="16"/>
      <c r="IM1" s="16"/>
      <c r="IN1" s="16"/>
      <c r="IO1" s="16"/>
      <c r="IP1" s="16"/>
      <c r="IQ1" s="16"/>
      <c r="IR1" s="16"/>
      <c r="IS1" s="16"/>
      <c r="IT1" s="16"/>
      <c r="IU1" s="16"/>
      <c r="IV1" s="16"/>
    </row>
    <row r="2" spans="1:256" s="10" customFormat="1" ht="27.75" customHeight="1">
      <c r="A2" s="143" t="s">
        <v>82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40"/>
      <c r="AK2" s="40"/>
      <c r="AL2" s="40"/>
      <c r="AM2" s="40"/>
      <c r="AN2" s="40"/>
      <c r="AO2" s="40"/>
      <c r="AP2" s="40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6"/>
      <c r="EC2" s="16"/>
      <c r="ED2" s="16"/>
      <c r="EE2" s="16"/>
      <c r="EF2" s="16"/>
      <c r="EG2" s="16"/>
      <c r="EH2" s="16"/>
      <c r="EI2" s="16"/>
      <c r="EJ2" s="16"/>
      <c r="EK2" s="16"/>
      <c r="EL2" s="16"/>
      <c r="EM2" s="16"/>
      <c r="EN2" s="16"/>
      <c r="EO2" s="16"/>
      <c r="EP2" s="16"/>
      <c r="EQ2" s="16"/>
      <c r="ER2" s="16"/>
      <c r="ES2" s="16"/>
      <c r="ET2" s="16"/>
      <c r="EU2" s="16"/>
      <c r="EV2" s="16"/>
      <c r="EW2" s="16"/>
      <c r="EX2" s="16"/>
      <c r="EY2" s="16"/>
      <c r="EZ2" s="16"/>
      <c r="FA2" s="16"/>
      <c r="FB2" s="16"/>
      <c r="FC2" s="16"/>
      <c r="FD2" s="16"/>
      <c r="FE2" s="16"/>
      <c r="FF2" s="16"/>
      <c r="FG2" s="16"/>
      <c r="FH2" s="16"/>
      <c r="FI2" s="16"/>
      <c r="FJ2" s="16"/>
      <c r="FK2" s="16"/>
      <c r="FL2" s="16"/>
      <c r="FM2" s="16"/>
      <c r="FN2" s="16"/>
      <c r="FO2" s="16"/>
      <c r="FP2" s="16"/>
      <c r="FQ2" s="16"/>
      <c r="FR2" s="16"/>
      <c r="FS2" s="16"/>
      <c r="FT2" s="16"/>
      <c r="FU2" s="16"/>
      <c r="FV2" s="16"/>
      <c r="FW2" s="16"/>
      <c r="FX2" s="16"/>
      <c r="FY2" s="16"/>
      <c r="FZ2" s="16"/>
      <c r="GA2" s="16"/>
      <c r="GB2" s="16"/>
      <c r="GC2" s="16"/>
      <c r="GD2" s="16"/>
      <c r="GE2" s="16"/>
      <c r="GF2" s="16"/>
      <c r="GG2" s="16"/>
      <c r="GH2" s="16"/>
      <c r="GI2" s="16"/>
      <c r="GJ2" s="16"/>
      <c r="GK2" s="16"/>
      <c r="GL2" s="16"/>
      <c r="GM2" s="16"/>
      <c r="GN2" s="16"/>
      <c r="GO2" s="16"/>
      <c r="GP2" s="16"/>
      <c r="GQ2" s="16"/>
      <c r="GR2" s="16"/>
      <c r="GS2" s="16"/>
      <c r="GT2" s="16"/>
      <c r="GU2" s="16"/>
      <c r="GV2" s="16"/>
      <c r="GW2" s="16"/>
      <c r="GX2" s="16"/>
      <c r="GY2" s="16"/>
      <c r="GZ2" s="16"/>
      <c r="HA2" s="16"/>
      <c r="HB2" s="16"/>
      <c r="HC2" s="16"/>
      <c r="HD2" s="16"/>
      <c r="HE2" s="16"/>
      <c r="HF2" s="16"/>
      <c r="HG2" s="16"/>
      <c r="HH2" s="16"/>
      <c r="HI2" s="16"/>
      <c r="HJ2" s="16"/>
      <c r="HK2" s="16"/>
      <c r="HL2" s="16"/>
      <c r="HM2" s="16"/>
      <c r="HN2" s="16"/>
      <c r="HO2" s="16"/>
      <c r="HP2" s="16"/>
      <c r="HQ2" s="16"/>
      <c r="HR2" s="16"/>
      <c r="HS2" s="16"/>
      <c r="HT2" s="16"/>
      <c r="HU2" s="16"/>
      <c r="HV2" s="16"/>
      <c r="HW2" s="16"/>
      <c r="HX2" s="16"/>
      <c r="HY2" s="16"/>
      <c r="HZ2" s="16"/>
      <c r="IA2" s="16"/>
      <c r="IB2" s="16"/>
      <c r="IC2" s="16"/>
      <c r="ID2" s="16"/>
      <c r="IE2" s="16"/>
      <c r="IF2" s="16"/>
      <c r="IG2" s="16"/>
      <c r="IH2" s="16"/>
      <c r="II2" s="16"/>
      <c r="IJ2" s="16"/>
      <c r="IK2" s="16"/>
      <c r="IL2" s="16"/>
      <c r="IM2" s="16"/>
      <c r="IN2" s="16"/>
      <c r="IO2" s="16"/>
      <c r="IP2" s="16"/>
      <c r="IQ2" s="16"/>
      <c r="IR2" s="16"/>
      <c r="IS2" s="16"/>
      <c r="IT2" s="16"/>
      <c r="IU2" s="16"/>
      <c r="IV2" s="16"/>
    </row>
    <row r="3" spans="1:28" ht="21" customHeight="1">
      <c r="A3" s="141" t="s">
        <v>149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88"/>
      <c r="Y3" s="88"/>
      <c r="Z3" s="88"/>
      <c r="AA3" s="86"/>
      <c r="AB3" s="86"/>
    </row>
    <row r="4" spans="1:28" ht="17.25" customHeight="1">
      <c r="A4" s="141" t="s">
        <v>250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88"/>
      <c r="Y4" s="88"/>
      <c r="Z4" s="88"/>
      <c r="AA4" s="86"/>
      <c r="AB4" s="86"/>
    </row>
    <row r="5" spans="1:28" ht="15.75" thickBot="1">
      <c r="A5" s="142" t="s">
        <v>150</v>
      </c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87"/>
      <c r="Y5" s="87"/>
      <c r="Z5" s="87"/>
      <c r="AA5" s="86"/>
      <c r="AB5" s="86"/>
    </row>
    <row r="6" spans="1:53" s="3" customFormat="1" ht="41.25" customHeight="1" thickBot="1">
      <c r="A6" s="153" t="s">
        <v>167</v>
      </c>
      <c r="B6" s="156" t="s">
        <v>168</v>
      </c>
      <c r="C6" s="156" t="s">
        <v>169</v>
      </c>
      <c r="D6" s="156" t="s">
        <v>182</v>
      </c>
      <c r="E6" s="156" t="s">
        <v>186</v>
      </c>
      <c r="F6" s="156" t="s">
        <v>187</v>
      </c>
      <c r="G6" s="159" t="s">
        <v>190</v>
      </c>
      <c r="H6" s="144" t="s">
        <v>191</v>
      </c>
      <c r="I6" s="147" t="s">
        <v>192</v>
      </c>
      <c r="J6" s="175" t="s">
        <v>97</v>
      </c>
      <c r="K6" s="150" t="s">
        <v>195</v>
      </c>
      <c r="L6" s="151"/>
      <c r="M6" s="151"/>
      <c r="N6" s="151"/>
      <c r="O6" s="151"/>
      <c r="P6" s="151"/>
      <c r="Q6" s="151"/>
      <c r="R6" s="151"/>
      <c r="S6" s="152"/>
      <c r="T6" s="172" t="s">
        <v>203</v>
      </c>
      <c r="U6" s="173"/>
      <c r="V6" s="159" t="s">
        <v>205</v>
      </c>
      <c r="W6" s="159" t="s">
        <v>206</v>
      </c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</row>
    <row r="7" spans="1:53" s="3" customFormat="1" ht="40.5" customHeight="1">
      <c r="A7" s="154"/>
      <c r="B7" s="157"/>
      <c r="C7" s="157"/>
      <c r="D7" s="157"/>
      <c r="E7" s="157"/>
      <c r="F7" s="157"/>
      <c r="G7" s="160"/>
      <c r="H7" s="145"/>
      <c r="I7" s="148"/>
      <c r="J7" s="176"/>
      <c r="K7" s="162" t="s">
        <v>197</v>
      </c>
      <c r="L7" s="163"/>
      <c r="M7" s="164" t="s">
        <v>196</v>
      </c>
      <c r="N7" s="166" t="s">
        <v>198</v>
      </c>
      <c r="O7" s="167"/>
      <c r="P7" s="137" t="s">
        <v>223</v>
      </c>
      <c r="Q7" s="137" t="s">
        <v>254</v>
      </c>
      <c r="R7" s="168" t="s">
        <v>256</v>
      </c>
      <c r="S7" s="160" t="s">
        <v>201</v>
      </c>
      <c r="T7" s="164" t="s">
        <v>202</v>
      </c>
      <c r="U7" s="170" t="s">
        <v>204</v>
      </c>
      <c r="V7" s="160"/>
      <c r="W7" s="160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</row>
    <row r="8" spans="1:53" s="63" customFormat="1" ht="69.75" customHeight="1" thickBot="1">
      <c r="A8" s="155"/>
      <c r="B8" s="158"/>
      <c r="C8" s="158"/>
      <c r="D8" s="158"/>
      <c r="E8" s="158"/>
      <c r="F8" s="158"/>
      <c r="G8" s="161"/>
      <c r="H8" s="146"/>
      <c r="I8" s="149"/>
      <c r="J8" s="177"/>
      <c r="K8" s="84" t="s">
        <v>193</v>
      </c>
      <c r="L8" s="85" t="s">
        <v>194</v>
      </c>
      <c r="M8" s="165"/>
      <c r="N8" s="85" t="s">
        <v>199</v>
      </c>
      <c r="O8" s="85" t="s">
        <v>200</v>
      </c>
      <c r="P8" s="138"/>
      <c r="Q8" s="138"/>
      <c r="R8" s="169"/>
      <c r="S8" s="161"/>
      <c r="T8" s="165"/>
      <c r="U8" s="171"/>
      <c r="V8" s="161"/>
      <c r="W8" s="161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</row>
    <row r="9" spans="1:53" s="63" customFormat="1" ht="30">
      <c r="A9" s="71">
        <v>1</v>
      </c>
      <c r="B9" s="50" t="s">
        <v>105</v>
      </c>
      <c r="C9" s="59" t="s">
        <v>170</v>
      </c>
      <c r="D9" s="50" t="s">
        <v>59</v>
      </c>
      <c r="E9" s="59" t="s">
        <v>185</v>
      </c>
      <c r="F9" s="59" t="s">
        <v>188</v>
      </c>
      <c r="G9" s="64">
        <v>200000</v>
      </c>
      <c r="H9" s="64">
        <v>35911.92</v>
      </c>
      <c r="I9" s="66">
        <v>25</v>
      </c>
      <c r="J9" s="66">
        <v>100</v>
      </c>
      <c r="K9" s="66">
        <f aca="true" t="shared" si="0" ref="K9:K14">+G9*2.87%</f>
        <v>5740</v>
      </c>
      <c r="L9" s="66">
        <f aca="true" t="shared" si="1" ref="L9:L14">+G9*7.1%</f>
        <v>14199.999999999998</v>
      </c>
      <c r="M9" s="66">
        <f aca="true" t="shared" si="2" ref="M9:M15">65050*1.1%</f>
        <v>715.5500000000001</v>
      </c>
      <c r="N9" s="66">
        <f>162625*3.04%</f>
        <v>4943.8</v>
      </c>
      <c r="O9" s="66">
        <f>162625*7.09%</f>
        <v>11530.112500000001</v>
      </c>
      <c r="P9" s="66"/>
      <c r="Q9" s="66"/>
      <c r="R9" s="66">
        <v>0</v>
      </c>
      <c r="S9" s="66">
        <f aca="true" t="shared" si="3" ref="S9:S14">SUM(K9:R9)</f>
        <v>37129.4625</v>
      </c>
      <c r="T9" s="66">
        <f>+K9+N9</f>
        <v>10683.8</v>
      </c>
      <c r="U9" s="66">
        <f aca="true" t="shared" si="4" ref="U9:U14">+L9+M9+O9</f>
        <v>26445.6625</v>
      </c>
      <c r="V9" s="66">
        <f>+G9-T9-H9-I9-R9-J9-P9</f>
        <v>153279.28000000003</v>
      </c>
      <c r="W9" s="72">
        <v>111</v>
      </c>
      <c r="X9" s="60"/>
      <c r="Y9" s="61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</row>
    <row r="10" spans="1:53" s="63" customFormat="1" ht="30">
      <c r="A10" s="71">
        <f aca="true" t="shared" si="5" ref="A10:A15">A9+1</f>
        <v>2</v>
      </c>
      <c r="B10" s="50" t="s">
        <v>236</v>
      </c>
      <c r="C10" s="59" t="s">
        <v>170</v>
      </c>
      <c r="D10" s="59" t="s">
        <v>122</v>
      </c>
      <c r="E10" s="59" t="s">
        <v>185</v>
      </c>
      <c r="F10" s="59" t="s">
        <v>188</v>
      </c>
      <c r="G10" s="64">
        <v>150000</v>
      </c>
      <c r="H10" s="64">
        <v>23866.62</v>
      </c>
      <c r="I10" s="66">
        <v>25</v>
      </c>
      <c r="J10" s="66">
        <v>100</v>
      </c>
      <c r="K10" s="66">
        <f>+G10*2.87%</f>
        <v>4305</v>
      </c>
      <c r="L10" s="66">
        <f t="shared" si="1"/>
        <v>10649.999999999998</v>
      </c>
      <c r="M10" s="66">
        <f t="shared" si="2"/>
        <v>715.5500000000001</v>
      </c>
      <c r="N10" s="66">
        <f>G10*3.04%</f>
        <v>4560</v>
      </c>
      <c r="O10" s="66">
        <f>G10*7.09%</f>
        <v>10635</v>
      </c>
      <c r="P10" s="66"/>
      <c r="Q10" s="66"/>
      <c r="R10" s="66">
        <v>0</v>
      </c>
      <c r="S10" s="66">
        <f t="shared" si="3"/>
        <v>30865.549999999996</v>
      </c>
      <c r="T10" s="66">
        <f>+K10+N10</f>
        <v>8865</v>
      </c>
      <c r="U10" s="66">
        <f t="shared" si="4"/>
        <v>22000.549999999996</v>
      </c>
      <c r="V10" s="66">
        <f aca="true" t="shared" si="6" ref="V10:V63">+G10-T10-H10-I10-R10-J10-P10</f>
        <v>117143.38</v>
      </c>
      <c r="W10" s="72">
        <v>111</v>
      </c>
      <c r="X10" s="60"/>
      <c r="Y10" s="61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</row>
    <row r="11" spans="1:53" s="63" customFormat="1" ht="30">
      <c r="A11" s="71">
        <f t="shared" si="5"/>
        <v>3</v>
      </c>
      <c r="B11" s="50" t="s">
        <v>110</v>
      </c>
      <c r="C11" s="59" t="s">
        <v>170</v>
      </c>
      <c r="D11" s="59" t="s">
        <v>111</v>
      </c>
      <c r="E11" s="59" t="s">
        <v>183</v>
      </c>
      <c r="F11" s="59" t="s">
        <v>188</v>
      </c>
      <c r="G11" s="64">
        <v>120081.87</v>
      </c>
      <c r="H11" s="64">
        <v>16829.13</v>
      </c>
      <c r="I11" s="66">
        <v>25</v>
      </c>
      <c r="J11" s="66">
        <v>100</v>
      </c>
      <c r="K11" s="66">
        <f t="shared" si="0"/>
        <v>3446.3496689999997</v>
      </c>
      <c r="L11" s="66">
        <f t="shared" si="1"/>
        <v>8525.812769999999</v>
      </c>
      <c r="M11" s="66">
        <f t="shared" si="2"/>
        <v>715.5500000000001</v>
      </c>
      <c r="N11" s="66">
        <f>+G11*3.04%</f>
        <v>3650.488848</v>
      </c>
      <c r="O11" s="66">
        <f>+G11*7.09%</f>
        <v>8513.804583000001</v>
      </c>
      <c r="P11" s="66"/>
      <c r="Q11" s="66">
        <v>2666.66</v>
      </c>
      <c r="R11" s="66"/>
      <c r="S11" s="66">
        <f t="shared" si="3"/>
        <v>27518.665869999997</v>
      </c>
      <c r="T11" s="66">
        <f aca="true" t="shared" si="7" ref="T11:T37">+K11+N11</f>
        <v>7096.838517</v>
      </c>
      <c r="U11" s="66">
        <f t="shared" si="4"/>
        <v>17755.167352999997</v>
      </c>
      <c r="V11" s="66">
        <f t="shared" si="6"/>
        <v>96030.901483</v>
      </c>
      <c r="W11" s="72">
        <v>111</v>
      </c>
      <c r="X11" s="60"/>
      <c r="Y11" s="61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</row>
    <row r="12" spans="1:53" s="63" customFormat="1" ht="18">
      <c r="A12" s="71">
        <f t="shared" si="5"/>
        <v>4</v>
      </c>
      <c r="B12" s="50" t="s">
        <v>112</v>
      </c>
      <c r="C12" s="59" t="s">
        <v>170</v>
      </c>
      <c r="D12" s="50" t="s">
        <v>113</v>
      </c>
      <c r="E12" s="59" t="s">
        <v>183</v>
      </c>
      <c r="F12" s="59" t="s">
        <v>188</v>
      </c>
      <c r="G12" s="64">
        <v>180000</v>
      </c>
      <c r="H12" s="64">
        <v>30717.89</v>
      </c>
      <c r="I12" s="66">
        <v>25</v>
      </c>
      <c r="J12" s="66">
        <v>100</v>
      </c>
      <c r="K12" s="66">
        <f t="shared" si="0"/>
        <v>5166</v>
      </c>
      <c r="L12" s="66">
        <f t="shared" si="1"/>
        <v>12779.999999999998</v>
      </c>
      <c r="M12" s="66">
        <f t="shared" si="2"/>
        <v>715.5500000000001</v>
      </c>
      <c r="N12" s="66">
        <f>162625*3.04%</f>
        <v>4943.8</v>
      </c>
      <c r="O12" s="66">
        <f>162625*7.09%</f>
        <v>11530.112500000001</v>
      </c>
      <c r="P12" s="66"/>
      <c r="Q12" s="66"/>
      <c r="R12" s="66">
        <v>1350.12</v>
      </c>
      <c r="S12" s="66">
        <f t="shared" si="3"/>
        <v>36485.582500000004</v>
      </c>
      <c r="T12" s="66">
        <f>+K12+N12</f>
        <v>10109.8</v>
      </c>
      <c r="U12" s="66">
        <f t="shared" si="4"/>
        <v>25025.6625</v>
      </c>
      <c r="V12" s="66">
        <f t="shared" si="6"/>
        <v>137697.19</v>
      </c>
      <c r="W12" s="72">
        <v>111</v>
      </c>
      <c r="X12" s="60"/>
      <c r="Y12" s="61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</row>
    <row r="13" spans="1:53" s="63" customFormat="1" ht="18">
      <c r="A13" s="71">
        <f t="shared" si="5"/>
        <v>5</v>
      </c>
      <c r="B13" s="50" t="s">
        <v>165</v>
      </c>
      <c r="C13" s="59" t="s">
        <v>170</v>
      </c>
      <c r="D13" s="59" t="s">
        <v>164</v>
      </c>
      <c r="E13" s="59" t="s">
        <v>183</v>
      </c>
      <c r="F13" s="59" t="s">
        <v>189</v>
      </c>
      <c r="G13" s="64">
        <v>129000</v>
      </c>
      <c r="H13" s="64">
        <v>18926.89</v>
      </c>
      <c r="I13" s="66">
        <v>25</v>
      </c>
      <c r="J13" s="66"/>
      <c r="K13" s="66">
        <f>+G13*2.87%</f>
        <v>3702.3</v>
      </c>
      <c r="L13" s="66">
        <f>+G13*7.1%</f>
        <v>9159</v>
      </c>
      <c r="M13" s="66">
        <f t="shared" si="2"/>
        <v>715.5500000000001</v>
      </c>
      <c r="N13" s="66">
        <f>+G13*3.04%</f>
        <v>3921.6</v>
      </c>
      <c r="O13" s="66">
        <f>+G13*7.09%</f>
        <v>9146.1</v>
      </c>
      <c r="P13" s="66"/>
      <c r="Q13" s="66"/>
      <c r="R13" s="66"/>
      <c r="S13" s="66">
        <f>SUM(K13:R13)</f>
        <v>26644.549999999996</v>
      </c>
      <c r="T13" s="66">
        <f>+K13+N13</f>
        <v>7623.9</v>
      </c>
      <c r="U13" s="66">
        <f>+L13+M13+O13</f>
        <v>19020.65</v>
      </c>
      <c r="V13" s="66">
        <f t="shared" si="6"/>
        <v>102424.21</v>
      </c>
      <c r="W13" s="72">
        <v>111</v>
      </c>
      <c r="X13" s="60"/>
      <c r="Y13" s="61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</row>
    <row r="14" spans="1:53" s="63" customFormat="1" ht="30">
      <c r="A14" s="71">
        <f t="shared" si="5"/>
        <v>6</v>
      </c>
      <c r="B14" s="50" t="s">
        <v>15</v>
      </c>
      <c r="C14" s="59" t="s">
        <v>170</v>
      </c>
      <c r="D14" s="50" t="s">
        <v>52</v>
      </c>
      <c r="E14" s="59" t="s">
        <v>0</v>
      </c>
      <c r="F14" s="59" t="s">
        <v>189</v>
      </c>
      <c r="G14" s="64">
        <v>80397.04</v>
      </c>
      <c r="H14" s="64">
        <v>7494.26</v>
      </c>
      <c r="I14" s="66">
        <v>25</v>
      </c>
      <c r="J14" s="66">
        <v>100</v>
      </c>
      <c r="K14" s="66">
        <f t="shared" si="0"/>
        <v>2307.395048</v>
      </c>
      <c r="L14" s="66">
        <f t="shared" si="1"/>
        <v>5708.189839999999</v>
      </c>
      <c r="M14" s="66">
        <f t="shared" si="2"/>
        <v>715.5500000000001</v>
      </c>
      <c r="N14" s="66">
        <f>+G14*3.04%</f>
        <v>2444.0700159999997</v>
      </c>
      <c r="O14" s="66">
        <f>+G14*7.09%</f>
        <v>5700.150136</v>
      </c>
      <c r="P14" s="66"/>
      <c r="Q14" s="66"/>
      <c r="R14" s="66">
        <v>0</v>
      </c>
      <c r="S14" s="66">
        <f t="shared" si="3"/>
        <v>16875.35504</v>
      </c>
      <c r="T14" s="66">
        <f t="shared" si="7"/>
        <v>4751.465064</v>
      </c>
      <c r="U14" s="66">
        <f t="shared" si="4"/>
        <v>12123.889975999999</v>
      </c>
      <c r="V14" s="66">
        <f t="shared" si="6"/>
        <v>68026.314936</v>
      </c>
      <c r="W14" s="72">
        <v>111</v>
      </c>
      <c r="X14" s="60"/>
      <c r="Y14" s="61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</row>
    <row r="15" spans="1:53" s="63" customFormat="1" ht="30">
      <c r="A15" s="71">
        <f t="shared" si="5"/>
        <v>7</v>
      </c>
      <c r="B15" s="50" t="s">
        <v>23</v>
      </c>
      <c r="C15" s="59" t="s">
        <v>171</v>
      </c>
      <c r="D15" s="50" t="s">
        <v>77</v>
      </c>
      <c r="E15" s="59" t="s">
        <v>0</v>
      </c>
      <c r="F15" s="59" t="s">
        <v>188</v>
      </c>
      <c r="G15" s="64">
        <v>90000</v>
      </c>
      <c r="H15" s="64">
        <v>9753.12</v>
      </c>
      <c r="I15" s="66">
        <v>25</v>
      </c>
      <c r="J15" s="66">
        <v>100</v>
      </c>
      <c r="K15" s="66">
        <f aca="true" t="shared" si="8" ref="K15:K21">+G15*2.87%</f>
        <v>2583</v>
      </c>
      <c r="L15" s="66">
        <f aca="true" t="shared" si="9" ref="L15:L21">+G15*7.1%</f>
        <v>6389.999999999999</v>
      </c>
      <c r="M15" s="66">
        <f t="shared" si="2"/>
        <v>715.5500000000001</v>
      </c>
      <c r="N15" s="66">
        <f>+G15*3.04%</f>
        <v>2736</v>
      </c>
      <c r="O15" s="66">
        <f aca="true" t="shared" si="10" ref="O15:O21">+G15*7.09%</f>
        <v>6381</v>
      </c>
      <c r="P15" s="66"/>
      <c r="Q15" s="66"/>
      <c r="R15" s="66">
        <v>0</v>
      </c>
      <c r="S15" s="66">
        <f aca="true" t="shared" si="11" ref="S15:S21">SUM(K15:R15)</f>
        <v>18805.55</v>
      </c>
      <c r="T15" s="66">
        <f t="shared" si="7"/>
        <v>5319</v>
      </c>
      <c r="U15" s="66">
        <f aca="true" t="shared" si="12" ref="U15:U21">+L15+M15+O15</f>
        <v>13486.55</v>
      </c>
      <c r="V15" s="66">
        <f t="shared" si="6"/>
        <v>74802.88</v>
      </c>
      <c r="W15" s="72">
        <v>111</v>
      </c>
      <c r="X15" s="60"/>
      <c r="Y15" s="61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</row>
    <row r="16" spans="1:53" s="63" customFormat="1" ht="30">
      <c r="A16" s="71">
        <f aca="true" t="shared" si="13" ref="A16:A21">A15+1</f>
        <v>8</v>
      </c>
      <c r="B16" s="50" t="s">
        <v>116</v>
      </c>
      <c r="C16" s="59" t="s">
        <v>171</v>
      </c>
      <c r="D16" s="50" t="s">
        <v>117</v>
      </c>
      <c r="E16" s="59" t="s">
        <v>183</v>
      </c>
      <c r="F16" s="59" t="s">
        <v>188</v>
      </c>
      <c r="G16" s="64">
        <v>50000</v>
      </c>
      <c r="H16" s="64">
        <v>1854</v>
      </c>
      <c r="I16" s="66">
        <v>25</v>
      </c>
      <c r="J16" s="66">
        <v>100</v>
      </c>
      <c r="K16" s="66">
        <f t="shared" si="8"/>
        <v>1435</v>
      </c>
      <c r="L16" s="66">
        <f t="shared" si="9"/>
        <v>3549.9999999999995</v>
      </c>
      <c r="M16" s="66">
        <f>G16*1.1%</f>
        <v>550</v>
      </c>
      <c r="N16" s="66">
        <f>G16*3.04%</f>
        <v>1520</v>
      </c>
      <c r="O16" s="66">
        <f t="shared" si="10"/>
        <v>3545.0000000000005</v>
      </c>
      <c r="P16" s="66"/>
      <c r="Q16" s="66"/>
      <c r="R16" s="66"/>
      <c r="S16" s="66">
        <f t="shared" si="11"/>
        <v>10600</v>
      </c>
      <c r="T16" s="66">
        <f>+K16+N16</f>
        <v>2955</v>
      </c>
      <c r="U16" s="66">
        <f t="shared" si="12"/>
        <v>7645</v>
      </c>
      <c r="V16" s="66">
        <f t="shared" si="6"/>
        <v>45066</v>
      </c>
      <c r="W16" s="72">
        <v>111</v>
      </c>
      <c r="X16" s="60"/>
      <c r="Y16" s="61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</row>
    <row r="17" spans="1:53" s="63" customFormat="1" ht="30">
      <c r="A17" s="71">
        <f t="shared" si="13"/>
        <v>9</v>
      </c>
      <c r="B17" s="50" t="s">
        <v>118</v>
      </c>
      <c r="C17" s="59" t="s">
        <v>171</v>
      </c>
      <c r="D17" s="50" t="s">
        <v>119</v>
      </c>
      <c r="E17" s="59" t="s">
        <v>183</v>
      </c>
      <c r="F17" s="59" t="s">
        <v>188</v>
      </c>
      <c r="G17" s="64">
        <v>75000</v>
      </c>
      <c r="H17" s="64">
        <v>6309.38</v>
      </c>
      <c r="I17" s="66">
        <v>25</v>
      </c>
      <c r="J17" s="66">
        <v>100</v>
      </c>
      <c r="K17" s="66">
        <f t="shared" si="8"/>
        <v>2152.5</v>
      </c>
      <c r="L17" s="66">
        <f t="shared" si="9"/>
        <v>5324.999999999999</v>
      </c>
      <c r="M17" s="66">
        <f>65050*1.1%</f>
        <v>715.5500000000001</v>
      </c>
      <c r="N17" s="66">
        <f>G17*3.04%</f>
        <v>2280</v>
      </c>
      <c r="O17" s="66">
        <f t="shared" si="10"/>
        <v>5317.5</v>
      </c>
      <c r="P17" s="66"/>
      <c r="Q17" s="66"/>
      <c r="R17" s="66"/>
      <c r="S17" s="66">
        <f t="shared" si="11"/>
        <v>15790.55</v>
      </c>
      <c r="T17" s="66">
        <f>+K17+N17</f>
        <v>4432.5</v>
      </c>
      <c r="U17" s="66">
        <f t="shared" si="12"/>
        <v>11358.05</v>
      </c>
      <c r="V17" s="66">
        <f t="shared" si="6"/>
        <v>64133.12</v>
      </c>
      <c r="W17" s="72">
        <v>111</v>
      </c>
      <c r="X17" s="60"/>
      <c r="Y17" s="61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</row>
    <row r="18" spans="1:53" s="63" customFormat="1" ht="30">
      <c r="A18" s="71">
        <f t="shared" si="13"/>
        <v>10</v>
      </c>
      <c r="B18" s="50" t="s">
        <v>17</v>
      </c>
      <c r="C18" s="59" t="s">
        <v>171</v>
      </c>
      <c r="D18" s="50" t="s">
        <v>98</v>
      </c>
      <c r="E18" s="59" t="s">
        <v>0</v>
      </c>
      <c r="F18" s="59" t="s">
        <v>189</v>
      </c>
      <c r="G18" s="64">
        <v>34153.36</v>
      </c>
      <c r="H18" s="64">
        <v>0</v>
      </c>
      <c r="I18" s="66">
        <v>25</v>
      </c>
      <c r="J18" s="66">
        <v>100</v>
      </c>
      <c r="K18" s="66">
        <f t="shared" si="8"/>
        <v>980.201432</v>
      </c>
      <c r="L18" s="66">
        <f t="shared" si="9"/>
        <v>2424.88856</v>
      </c>
      <c r="M18" s="66">
        <f>+G18*1.1%</f>
        <v>375.68696000000006</v>
      </c>
      <c r="N18" s="66">
        <f aca="true" t="shared" si="14" ref="N18:N30">+G18*3.04%</f>
        <v>1038.262144</v>
      </c>
      <c r="O18" s="66">
        <f t="shared" si="10"/>
        <v>2421.4732240000003</v>
      </c>
      <c r="P18" s="66"/>
      <c r="Q18" s="66"/>
      <c r="R18" s="66">
        <v>1350.12</v>
      </c>
      <c r="S18" s="66">
        <f t="shared" si="11"/>
        <v>8590.63232</v>
      </c>
      <c r="T18" s="66">
        <f t="shared" si="7"/>
        <v>2018.463576</v>
      </c>
      <c r="U18" s="66">
        <f t="shared" si="12"/>
        <v>5222.048744</v>
      </c>
      <c r="V18" s="66">
        <f t="shared" si="6"/>
        <v>30659.776424</v>
      </c>
      <c r="W18" s="72">
        <v>111</v>
      </c>
      <c r="X18" s="60"/>
      <c r="Y18" s="61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</row>
    <row r="19" spans="1:53" s="63" customFormat="1" ht="30">
      <c r="A19" s="71">
        <f t="shared" si="13"/>
        <v>11</v>
      </c>
      <c r="B19" s="50" t="s">
        <v>6</v>
      </c>
      <c r="C19" s="59" t="s">
        <v>171</v>
      </c>
      <c r="D19" s="50" t="s">
        <v>48</v>
      </c>
      <c r="E19" s="59" t="s">
        <v>184</v>
      </c>
      <c r="F19" s="59" t="s">
        <v>188</v>
      </c>
      <c r="G19" s="64">
        <v>32000</v>
      </c>
      <c r="H19" s="64">
        <v>0</v>
      </c>
      <c r="I19" s="66">
        <v>25</v>
      </c>
      <c r="J19" s="66">
        <v>100</v>
      </c>
      <c r="K19" s="66">
        <f t="shared" si="8"/>
        <v>918.4</v>
      </c>
      <c r="L19" s="66">
        <f t="shared" si="9"/>
        <v>2272</v>
      </c>
      <c r="M19" s="66">
        <f>+G19*1.1%</f>
        <v>352.00000000000006</v>
      </c>
      <c r="N19" s="66">
        <f t="shared" si="14"/>
        <v>972.8</v>
      </c>
      <c r="O19" s="66">
        <f t="shared" si="10"/>
        <v>2268.8</v>
      </c>
      <c r="P19" s="66"/>
      <c r="Q19" s="66">
        <v>1333.33</v>
      </c>
      <c r="R19" s="66">
        <v>0</v>
      </c>
      <c r="S19" s="66">
        <f t="shared" si="11"/>
        <v>8117.33</v>
      </c>
      <c r="T19" s="66">
        <f t="shared" si="7"/>
        <v>1891.1999999999998</v>
      </c>
      <c r="U19" s="66">
        <f t="shared" si="12"/>
        <v>4892.8</v>
      </c>
      <c r="V19" s="66">
        <f t="shared" si="6"/>
        <v>29983.8</v>
      </c>
      <c r="W19" s="72">
        <v>111</v>
      </c>
      <c r="X19" s="60"/>
      <c r="Y19" s="61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</row>
    <row r="20" spans="1:53" s="63" customFormat="1" ht="30">
      <c r="A20" s="71">
        <f t="shared" si="13"/>
        <v>12</v>
      </c>
      <c r="B20" s="50" t="s">
        <v>147</v>
      </c>
      <c r="C20" s="59" t="s">
        <v>171</v>
      </c>
      <c r="D20" s="50" t="s">
        <v>148</v>
      </c>
      <c r="E20" s="59" t="s">
        <v>0</v>
      </c>
      <c r="F20" s="59" t="s">
        <v>189</v>
      </c>
      <c r="G20" s="64">
        <v>50700</v>
      </c>
      <c r="H20" s="64">
        <v>1952.79</v>
      </c>
      <c r="I20" s="66">
        <v>25</v>
      </c>
      <c r="J20" s="66">
        <v>100</v>
      </c>
      <c r="K20" s="66">
        <f>+G20*2.87%</f>
        <v>1455.09</v>
      </c>
      <c r="L20" s="66">
        <f>+G20*7.1%</f>
        <v>3599.7</v>
      </c>
      <c r="M20" s="66">
        <f>+G20*1.1%</f>
        <v>557.7</v>
      </c>
      <c r="N20" s="66">
        <f t="shared" si="14"/>
        <v>1541.28</v>
      </c>
      <c r="O20" s="66">
        <f>+G20*7.09%</f>
        <v>3594.63</v>
      </c>
      <c r="P20" s="66"/>
      <c r="Q20" s="66"/>
      <c r="R20" s="66"/>
      <c r="S20" s="66">
        <f>SUM(K20:R20)</f>
        <v>10748.4</v>
      </c>
      <c r="T20" s="66">
        <f>+K20+N20</f>
        <v>2996.37</v>
      </c>
      <c r="U20" s="66">
        <f>+L20+M20+O20</f>
        <v>7752.03</v>
      </c>
      <c r="V20" s="66">
        <f t="shared" si="6"/>
        <v>45625.84</v>
      </c>
      <c r="W20" s="72">
        <v>111</v>
      </c>
      <c r="X20" s="60"/>
      <c r="Y20" s="61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</row>
    <row r="21" spans="1:53" s="63" customFormat="1" ht="30">
      <c r="A21" s="71">
        <f t="shared" si="13"/>
        <v>13</v>
      </c>
      <c r="B21" s="50" t="s">
        <v>90</v>
      </c>
      <c r="C21" s="59" t="s">
        <v>171</v>
      </c>
      <c r="D21" s="50" t="s">
        <v>91</v>
      </c>
      <c r="E21" s="59" t="s">
        <v>0</v>
      </c>
      <c r="F21" s="59" t="s">
        <v>188</v>
      </c>
      <c r="G21" s="64">
        <v>34000</v>
      </c>
      <c r="H21" s="64"/>
      <c r="I21" s="66">
        <v>25</v>
      </c>
      <c r="J21" s="66">
        <v>100</v>
      </c>
      <c r="K21" s="66">
        <f t="shared" si="8"/>
        <v>975.8</v>
      </c>
      <c r="L21" s="66">
        <f t="shared" si="9"/>
        <v>2414</v>
      </c>
      <c r="M21" s="66">
        <f>+G21*1.1%</f>
        <v>374.00000000000006</v>
      </c>
      <c r="N21" s="66">
        <f t="shared" si="14"/>
        <v>1033.6</v>
      </c>
      <c r="O21" s="66">
        <f t="shared" si="10"/>
        <v>2410.6000000000004</v>
      </c>
      <c r="P21" s="66"/>
      <c r="Q21" s="66"/>
      <c r="R21" s="66"/>
      <c r="S21" s="66">
        <f t="shared" si="11"/>
        <v>7208</v>
      </c>
      <c r="T21" s="66">
        <f t="shared" si="7"/>
        <v>2009.3999999999999</v>
      </c>
      <c r="U21" s="66">
        <f t="shared" si="12"/>
        <v>5198.6</v>
      </c>
      <c r="V21" s="66">
        <f t="shared" si="6"/>
        <v>31865.6</v>
      </c>
      <c r="W21" s="72">
        <v>111</v>
      </c>
      <c r="X21" s="60"/>
      <c r="Y21" s="61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</row>
    <row r="22" spans="1:53" s="63" customFormat="1" ht="30">
      <c r="A22" s="71">
        <f>A21+1</f>
        <v>14</v>
      </c>
      <c r="B22" s="50" t="s">
        <v>237</v>
      </c>
      <c r="C22" s="59" t="s">
        <v>171</v>
      </c>
      <c r="D22" s="50" t="s">
        <v>238</v>
      </c>
      <c r="E22" s="59" t="s">
        <v>0</v>
      </c>
      <c r="F22" s="59" t="s">
        <v>188</v>
      </c>
      <c r="G22" s="64">
        <v>33000</v>
      </c>
      <c r="H22" s="64"/>
      <c r="I22" s="66">
        <v>25</v>
      </c>
      <c r="J22" s="66"/>
      <c r="K22" s="66">
        <f>+G22*2.87%</f>
        <v>947.1</v>
      </c>
      <c r="L22" s="66">
        <f>+G22*7.1%</f>
        <v>2343</v>
      </c>
      <c r="M22" s="66">
        <f>+G22*1.1%</f>
        <v>363.00000000000006</v>
      </c>
      <c r="N22" s="66">
        <f>+G22*3.04%</f>
        <v>1003.2</v>
      </c>
      <c r="O22" s="66">
        <f>+G22*7.09%</f>
        <v>2339.7000000000003</v>
      </c>
      <c r="P22" s="66"/>
      <c r="Q22" s="66"/>
      <c r="R22" s="66"/>
      <c r="S22" s="66">
        <f>SUM(K22:R22)</f>
        <v>6996</v>
      </c>
      <c r="T22" s="66">
        <f>+K22+N22</f>
        <v>1950.3000000000002</v>
      </c>
      <c r="U22" s="66">
        <f>+L22+M22+O22</f>
        <v>5045.700000000001</v>
      </c>
      <c r="V22" s="66">
        <f>+G22-T22-H22-I22-R22-J22-P22</f>
        <v>31024.7</v>
      </c>
      <c r="W22" s="72">
        <v>111</v>
      </c>
      <c r="X22" s="60"/>
      <c r="Y22" s="61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</row>
    <row r="23" spans="1:53" s="63" customFormat="1" ht="30">
      <c r="A23" s="71">
        <f>A22+1</f>
        <v>15</v>
      </c>
      <c r="B23" s="50" t="s">
        <v>114</v>
      </c>
      <c r="C23" s="59" t="s">
        <v>172</v>
      </c>
      <c r="D23" s="50" t="s">
        <v>115</v>
      </c>
      <c r="E23" s="59" t="s">
        <v>0</v>
      </c>
      <c r="F23" s="59" t="s">
        <v>189</v>
      </c>
      <c r="G23" s="64">
        <v>80000</v>
      </c>
      <c r="H23" s="64">
        <v>7063.34</v>
      </c>
      <c r="I23" s="66">
        <v>25</v>
      </c>
      <c r="J23" s="66"/>
      <c r="K23" s="66">
        <f aca="true" t="shared" si="15" ref="K23:K46">+G23*2.87%</f>
        <v>2296</v>
      </c>
      <c r="L23" s="66">
        <f aca="true" t="shared" si="16" ref="L23:L46">+G23*7.1%</f>
        <v>5679.999999999999</v>
      </c>
      <c r="M23" s="66">
        <f>65050*1.1%</f>
        <v>715.5500000000001</v>
      </c>
      <c r="N23" s="66">
        <f t="shared" si="14"/>
        <v>2432</v>
      </c>
      <c r="O23" s="66">
        <f aca="true" t="shared" si="17" ref="O23:O30">+G23*7.09%</f>
        <v>5672</v>
      </c>
      <c r="P23" s="66"/>
      <c r="Q23" s="66"/>
      <c r="R23" s="66">
        <v>1350.12</v>
      </c>
      <c r="S23" s="66">
        <f aca="true" t="shared" si="18" ref="S23:S36">SUM(K23:R23)</f>
        <v>18145.67</v>
      </c>
      <c r="T23" s="66">
        <f>+K23+N23</f>
        <v>4728</v>
      </c>
      <c r="U23" s="66">
        <f aca="true" t="shared" si="19" ref="U23:U46">+L23+M23+O23</f>
        <v>12067.55</v>
      </c>
      <c r="V23" s="66">
        <f t="shared" si="6"/>
        <v>66833.54000000001</v>
      </c>
      <c r="W23" s="72">
        <v>111</v>
      </c>
      <c r="X23" s="60"/>
      <c r="Y23" s="61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</row>
    <row r="24" spans="1:53" s="63" customFormat="1" ht="30">
      <c r="A24" s="71">
        <f aca="true" t="shared" si="20" ref="A24:A47">A23+1</f>
        <v>16</v>
      </c>
      <c r="B24" s="50" t="s">
        <v>78</v>
      </c>
      <c r="C24" s="59" t="s">
        <v>172</v>
      </c>
      <c r="D24" s="50" t="s">
        <v>45</v>
      </c>
      <c r="E24" s="59" t="s">
        <v>0</v>
      </c>
      <c r="F24" s="59" t="s">
        <v>189</v>
      </c>
      <c r="G24" s="64">
        <v>40000</v>
      </c>
      <c r="H24" s="64">
        <v>442.65</v>
      </c>
      <c r="I24" s="66">
        <v>25</v>
      </c>
      <c r="J24" s="66">
        <v>100</v>
      </c>
      <c r="K24" s="66">
        <f t="shared" si="15"/>
        <v>1148</v>
      </c>
      <c r="L24" s="66">
        <f t="shared" si="16"/>
        <v>2839.9999999999995</v>
      </c>
      <c r="M24" s="66">
        <f>+G24*1.1%</f>
        <v>440.00000000000006</v>
      </c>
      <c r="N24" s="66">
        <f t="shared" si="14"/>
        <v>1216</v>
      </c>
      <c r="O24" s="66">
        <f t="shared" si="17"/>
        <v>2836</v>
      </c>
      <c r="P24" s="66"/>
      <c r="Q24" s="66"/>
      <c r="R24" s="66">
        <v>0</v>
      </c>
      <c r="S24" s="66">
        <f t="shared" si="18"/>
        <v>8480</v>
      </c>
      <c r="T24" s="66">
        <f t="shared" si="7"/>
        <v>2364</v>
      </c>
      <c r="U24" s="66">
        <f t="shared" si="19"/>
        <v>6116</v>
      </c>
      <c r="V24" s="66">
        <f t="shared" si="6"/>
        <v>37068.35</v>
      </c>
      <c r="W24" s="72">
        <v>111</v>
      </c>
      <c r="X24" s="60"/>
      <c r="Y24" s="61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</row>
    <row r="25" spans="1:53" s="63" customFormat="1" ht="30">
      <c r="A25" s="71">
        <f t="shared" si="20"/>
        <v>17</v>
      </c>
      <c r="B25" s="50" t="s">
        <v>24</v>
      </c>
      <c r="C25" s="59" t="s">
        <v>172</v>
      </c>
      <c r="D25" s="50" t="s">
        <v>88</v>
      </c>
      <c r="E25" s="59" t="s">
        <v>0</v>
      </c>
      <c r="F25" s="59" t="s">
        <v>189</v>
      </c>
      <c r="G25" s="64">
        <v>90081.87</v>
      </c>
      <c r="H25" s="64">
        <v>9434.85</v>
      </c>
      <c r="I25" s="66">
        <v>25</v>
      </c>
      <c r="J25" s="66">
        <v>100</v>
      </c>
      <c r="K25" s="66">
        <f t="shared" si="15"/>
        <v>2585.3496689999997</v>
      </c>
      <c r="L25" s="66">
        <f t="shared" si="16"/>
        <v>6395.81277</v>
      </c>
      <c r="M25" s="66">
        <f>65050*1.1%</f>
        <v>715.5500000000001</v>
      </c>
      <c r="N25" s="66">
        <f t="shared" si="14"/>
        <v>2738.488848</v>
      </c>
      <c r="O25" s="66">
        <f t="shared" si="17"/>
        <v>6386.804583</v>
      </c>
      <c r="P25" s="66"/>
      <c r="Q25" s="66"/>
      <c r="R25" s="66">
        <v>1350.12</v>
      </c>
      <c r="S25" s="66">
        <f t="shared" si="18"/>
        <v>20172.12587</v>
      </c>
      <c r="T25" s="66">
        <f t="shared" si="7"/>
        <v>5323.838517</v>
      </c>
      <c r="U25" s="66">
        <f t="shared" si="19"/>
        <v>13498.167353</v>
      </c>
      <c r="V25" s="66">
        <f t="shared" si="6"/>
        <v>73848.061483</v>
      </c>
      <c r="W25" s="72">
        <v>111</v>
      </c>
      <c r="X25" s="60"/>
      <c r="Y25" s="61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2"/>
      <c r="AR25" s="62"/>
      <c r="AS25" s="62"/>
      <c r="AT25" s="62"/>
      <c r="AU25" s="62"/>
      <c r="AV25" s="62"/>
      <c r="AW25" s="62"/>
      <c r="AX25" s="62"/>
      <c r="AY25" s="62"/>
      <c r="AZ25" s="62"/>
      <c r="BA25" s="62"/>
    </row>
    <row r="26" spans="1:53" s="63" customFormat="1" ht="30">
      <c r="A26" s="71">
        <f t="shared" si="20"/>
        <v>18</v>
      </c>
      <c r="B26" s="50" t="s">
        <v>89</v>
      </c>
      <c r="C26" s="59" t="s">
        <v>173</v>
      </c>
      <c r="D26" s="50" t="s">
        <v>53</v>
      </c>
      <c r="E26" s="59" t="s">
        <v>0</v>
      </c>
      <c r="F26" s="59" t="s">
        <v>188</v>
      </c>
      <c r="G26" s="64">
        <v>56200</v>
      </c>
      <c r="H26" s="64">
        <v>2324</v>
      </c>
      <c r="I26" s="66">
        <v>25</v>
      </c>
      <c r="J26" s="66">
        <v>100</v>
      </c>
      <c r="K26" s="66">
        <f t="shared" si="15"/>
        <v>1612.94</v>
      </c>
      <c r="L26" s="66">
        <f t="shared" si="16"/>
        <v>3990.2</v>
      </c>
      <c r="M26" s="66">
        <f>G26*1.1%</f>
        <v>618.2</v>
      </c>
      <c r="N26" s="66">
        <f t="shared" si="14"/>
        <v>1708.48</v>
      </c>
      <c r="O26" s="66">
        <f t="shared" si="17"/>
        <v>3984.5800000000004</v>
      </c>
      <c r="P26" s="66"/>
      <c r="Q26" s="66"/>
      <c r="R26" s="66">
        <v>2700.24</v>
      </c>
      <c r="S26" s="66">
        <f t="shared" si="18"/>
        <v>14614.64</v>
      </c>
      <c r="T26" s="66">
        <f t="shared" si="7"/>
        <v>3321.42</v>
      </c>
      <c r="U26" s="66">
        <f t="shared" si="19"/>
        <v>8592.98</v>
      </c>
      <c r="V26" s="66">
        <f t="shared" si="6"/>
        <v>47729.340000000004</v>
      </c>
      <c r="W26" s="72">
        <v>111</v>
      </c>
      <c r="X26" s="60"/>
      <c r="Y26" s="61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</row>
    <row r="27" spans="1:53" s="63" customFormat="1" ht="30">
      <c r="A27" s="71">
        <f t="shared" si="20"/>
        <v>19</v>
      </c>
      <c r="B27" s="50" t="s">
        <v>38</v>
      </c>
      <c r="C27" s="59" t="s">
        <v>174</v>
      </c>
      <c r="D27" s="50" t="s">
        <v>57</v>
      </c>
      <c r="E27" s="59" t="s">
        <v>0</v>
      </c>
      <c r="F27" s="59" t="s">
        <v>189</v>
      </c>
      <c r="G27" s="64">
        <v>44824.05</v>
      </c>
      <c r="H27" s="64">
        <v>1123.49</v>
      </c>
      <c r="I27" s="66">
        <v>25</v>
      </c>
      <c r="J27" s="66">
        <v>100</v>
      </c>
      <c r="K27" s="66">
        <f t="shared" si="15"/>
        <v>1286.450235</v>
      </c>
      <c r="L27" s="66">
        <f t="shared" si="16"/>
        <v>3182.50755</v>
      </c>
      <c r="M27" s="66">
        <f>+G27*1.1%</f>
        <v>493.06455000000005</v>
      </c>
      <c r="N27" s="66">
        <f t="shared" si="14"/>
        <v>1362.65112</v>
      </c>
      <c r="O27" s="66">
        <f t="shared" si="17"/>
        <v>3178.0251450000005</v>
      </c>
      <c r="P27" s="66"/>
      <c r="Q27" s="66"/>
      <c r="R27" s="66">
        <v>0</v>
      </c>
      <c r="S27" s="66">
        <f t="shared" si="18"/>
        <v>9502.6986</v>
      </c>
      <c r="T27" s="66">
        <f t="shared" si="7"/>
        <v>2649.101355</v>
      </c>
      <c r="U27" s="66">
        <f t="shared" si="19"/>
        <v>6853.597245000001</v>
      </c>
      <c r="V27" s="66">
        <f t="shared" si="6"/>
        <v>40926.458645000006</v>
      </c>
      <c r="W27" s="72">
        <v>111</v>
      </c>
      <c r="X27" s="60"/>
      <c r="Y27" s="61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</row>
    <row r="28" spans="1:53" s="63" customFormat="1" ht="45">
      <c r="A28" s="71">
        <f t="shared" si="20"/>
        <v>20</v>
      </c>
      <c r="B28" s="50" t="s">
        <v>86</v>
      </c>
      <c r="C28" s="59" t="s">
        <v>174</v>
      </c>
      <c r="D28" s="50" t="s">
        <v>87</v>
      </c>
      <c r="E28" s="59" t="s">
        <v>0</v>
      </c>
      <c r="F28" s="59" t="s">
        <v>189</v>
      </c>
      <c r="G28" s="64">
        <v>50000</v>
      </c>
      <c r="H28" s="64">
        <v>1854</v>
      </c>
      <c r="I28" s="66">
        <v>25</v>
      </c>
      <c r="J28" s="66">
        <v>100</v>
      </c>
      <c r="K28" s="66">
        <f t="shared" si="15"/>
        <v>1435</v>
      </c>
      <c r="L28" s="66">
        <f t="shared" si="16"/>
        <v>3549.9999999999995</v>
      </c>
      <c r="M28" s="66">
        <f>+G28*1.1%</f>
        <v>550</v>
      </c>
      <c r="N28" s="66">
        <f t="shared" si="14"/>
        <v>1520</v>
      </c>
      <c r="O28" s="66">
        <f t="shared" si="17"/>
        <v>3545.0000000000005</v>
      </c>
      <c r="P28" s="66"/>
      <c r="Q28" s="66"/>
      <c r="R28" s="66">
        <v>0</v>
      </c>
      <c r="S28" s="66">
        <f t="shared" si="18"/>
        <v>10600</v>
      </c>
      <c r="T28" s="66">
        <f t="shared" si="7"/>
        <v>2955</v>
      </c>
      <c r="U28" s="66">
        <f t="shared" si="19"/>
        <v>7645</v>
      </c>
      <c r="V28" s="66">
        <f t="shared" si="6"/>
        <v>45066</v>
      </c>
      <c r="W28" s="72">
        <v>111</v>
      </c>
      <c r="X28" s="60"/>
      <c r="Y28" s="61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</row>
    <row r="29" spans="1:53" s="63" customFormat="1" ht="30">
      <c r="A29" s="71">
        <f t="shared" si="20"/>
        <v>21</v>
      </c>
      <c r="B29" s="50" t="s">
        <v>95</v>
      </c>
      <c r="C29" s="59" t="s">
        <v>174</v>
      </c>
      <c r="D29" s="50" t="s">
        <v>96</v>
      </c>
      <c r="E29" s="59" t="s">
        <v>0</v>
      </c>
      <c r="F29" s="59" t="s">
        <v>188</v>
      </c>
      <c r="G29" s="64">
        <v>90000</v>
      </c>
      <c r="H29" s="64">
        <v>9753.12</v>
      </c>
      <c r="I29" s="66">
        <v>25</v>
      </c>
      <c r="J29" s="66">
        <v>100</v>
      </c>
      <c r="K29" s="66">
        <f t="shared" si="15"/>
        <v>2583</v>
      </c>
      <c r="L29" s="66">
        <f t="shared" si="16"/>
        <v>6389.999999999999</v>
      </c>
      <c r="M29" s="66">
        <f>65050*1.1%</f>
        <v>715.5500000000001</v>
      </c>
      <c r="N29" s="66">
        <f t="shared" si="14"/>
        <v>2736</v>
      </c>
      <c r="O29" s="66">
        <f t="shared" si="17"/>
        <v>6381</v>
      </c>
      <c r="P29" s="66"/>
      <c r="Q29" s="66"/>
      <c r="R29" s="66"/>
      <c r="S29" s="66">
        <f t="shared" si="18"/>
        <v>18805.55</v>
      </c>
      <c r="T29" s="66">
        <f t="shared" si="7"/>
        <v>5319</v>
      </c>
      <c r="U29" s="66">
        <f t="shared" si="19"/>
        <v>13486.55</v>
      </c>
      <c r="V29" s="66">
        <f t="shared" si="6"/>
        <v>74802.88</v>
      </c>
      <c r="W29" s="72">
        <v>111</v>
      </c>
      <c r="X29" s="60"/>
      <c r="Y29" s="61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</row>
    <row r="30" spans="1:53" s="63" customFormat="1" ht="30">
      <c r="A30" s="71">
        <f t="shared" si="20"/>
        <v>22</v>
      </c>
      <c r="B30" s="50" t="s">
        <v>8</v>
      </c>
      <c r="C30" s="59" t="s">
        <v>175</v>
      </c>
      <c r="D30" s="50" t="s">
        <v>45</v>
      </c>
      <c r="E30" s="59" t="s">
        <v>0</v>
      </c>
      <c r="F30" s="59" t="s">
        <v>189</v>
      </c>
      <c r="G30" s="64">
        <v>45000</v>
      </c>
      <c r="H30" s="64">
        <v>1148.33</v>
      </c>
      <c r="I30" s="66">
        <v>25</v>
      </c>
      <c r="J30" s="66">
        <v>100</v>
      </c>
      <c r="K30" s="66">
        <f t="shared" si="15"/>
        <v>1291.5</v>
      </c>
      <c r="L30" s="66">
        <f t="shared" si="16"/>
        <v>3194.9999999999995</v>
      </c>
      <c r="M30" s="66">
        <f>+G30*1.1%</f>
        <v>495.00000000000006</v>
      </c>
      <c r="N30" s="66">
        <f t="shared" si="14"/>
        <v>1368</v>
      </c>
      <c r="O30" s="66">
        <f t="shared" si="17"/>
        <v>3190.5</v>
      </c>
      <c r="P30" s="66"/>
      <c r="Q30" s="66"/>
      <c r="R30" s="66">
        <v>0</v>
      </c>
      <c r="S30" s="66">
        <f t="shared" si="18"/>
        <v>9540</v>
      </c>
      <c r="T30" s="66">
        <f t="shared" si="7"/>
        <v>2659.5</v>
      </c>
      <c r="U30" s="66">
        <f t="shared" si="19"/>
        <v>6880.5</v>
      </c>
      <c r="V30" s="66">
        <f t="shared" si="6"/>
        <v>41067.17</v>
      </c>
      <c r="W30" s="72">
        <v>111</v>
      </c>
      <c r="X30" s="60"/>
      <c r="Y30" s="61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62"/>
    </row>
    <row r="31" spans="1:53" s="63" customFormat="1" ht="30">
      <c r="A31" s="71">
        <f>A30+1</f>
        <v>23</v>
      </c>
      <c r="B31" s="50" t="s">
        <v>239</v>
      </c>
      <c r="C31" s="59" t="s">
        <v>175</v>
      </c>
      <c r="D31" s="50" t="s">
        <v>124</v>
      </c>
      <c r="E31" s="59" t="s">
        <v>0</v>
      </c>
      <c r="F31" s="59" t="s">
        <v>189</v>
      </c>
      <c r="G31" s="64">
        <v>22000</v>
      </c>
      <c r="H31" s="64"/>
      <c r="I31" s="66">
        <v>25</v>
      </c>
      <c r="J31" s="66"/>
      <c r="K31" s="66">
        <f>+G31*2.87%</f>
        <v>631.4</v>
      </c>
      <c r="L31" s="66">
        <f>+G31*7.1%</f>
        <v>1561.9999999999998</v>
      </c>
      <c r="M31" s="66">
        <f>+G31*1.1%</f>
        <v>242.00000000000003</v>
      </c>
      <c r="N31" s="66">
        <f>+G31*3.04%</f>
        <v>668.8</v>
      </c>
      <c r="O31" s="66">
        <f>+G31*7.09%</f>
        <v>1559.8000000000002</v>
      </c>
      <c r="P31" s="66"/>
      <c r="Q31" s="66"/>
      <c r="R31" s="66">
        <v>0</v>
      </c>
      <c r="S31" s="66">
        <f>SUM(K31:R31)</f>
        <v>4664</v>
      </c>
      <c r="T31" s="66">
        <f>+K31+N31</f>
        <v>1300.1999999999998</v>
      </c>
      <c r="U31" s="66">
        <f>+L31+M31+O31</f>
        <v>3363.8</v>
      </c>
      <c r="V31" s="66">
        <f>+G31-T31-H31-I31-R31-J31-P31</f>
        <v>20674.8</v>
      </c>
      <c r="W31" s="72">
        <v>111</v>
      </c>
      <c r="X31" s="60"/>
      <c r="Y31" s="61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62"/>
    </row>
    <row r="32" spans="1:53" s="63" customFormat="1" ht="18">
      <c r="A32" s="71">
        <f>A31+1</f>
        <v>24</v>
      </c>
      <c r="B32" s="50" t="s">
        <v>31</v>
      </c>
      <c r="C32" s="59" t="s">
        <v>176</v>
      </c>
      <c r="D32" s="50" t="s">
        <v>67</v>
      </c>
      <c r="E32" s="59" t="s">
        <v>0</v>
      </c>
      <c r="F32" s="59" t="s">
        <v>189</v>
      </c>
      <c r="G32" s="64">
        <v>180000</v>
      </c>
      <c r="H32" s="64">
        <v>30717.89</v>
      </c>
      <c r="I32" s="66">
        <v>25</v>
      </c>
      <c r="J32" s="66">
        <v>100</v>
      </c>
      <c r="K32" s="66">
        <f t="shared" si="15"/>
        <v>5166</v>
      </c>
      <c r="L32" s="66">
        <f t="shared" si="16"/>
        <v>12779.999999999998</v>
      </c>
      <c r="M32" s="66">
        <f>65050*1.1%</f>
        <v>715.5500000000001</v>
      </c>
      <c r="N32" s="66">
        <f>162625*3.04%</f>
        <v>4943.8</v>
      </c>
      <c r="O32" s="66">
        <f>162625*7.09%</f>
        <v>11530.112500000001</v>
      </c>
      <c r="P32" s="66"/>
      <c r="Q32" s="66"/>
      <c r="R32" s="66">
        <v>1350.12</v>
      </c>
      <c r="S32" s="66">
        <f t="shared" si="18"/>
        <v>36485.582500000004</v>
      </c>
      <c r="T32" s="66">
        <f t="shared" si="7"/>
        <v>10109.8</v>
      </c>
      <c r="U32" s="66">
        <f t="shared" si="19"/>
        <v>25025.6625</v>
      </c>
      <c r="V32" s="66">
        <f t="shared" si="6"/>
        <v>137697.19</v>
      </c>
      <c r="W32" s="72">
        <v>111</v>
      </c>
      <c r="X32" s="60"/>
      <c r="Y32" s="61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62"/>
    </row>
    <row r="33" spans="1:53" s="63" customFormat="1" ht="18">
      <c r="A33" s="71">
        <f t="shared" si="20"/>
        <v>25</v>
      </c>
      <c r="B33" s="50" t="s">
        <v>9</v>
      </c>
      <c r="C33" s="59" t="s">
        <v>176</v>
      </c>
      <c r="D33" s="50" t="s">
        <v>69</v>
      </c>
      <c r="E33" s="59" t="s">
        <v>0</v>
      </c>
      <c r="F33" s="59" t="s">
        <v>189</v>
      </c>
      <c r="G33" s="64">
        <v>45000</v>
      </c>
      <c r="H33" s="64">
        <v>1148.33</v>
      </c>
      <c r="I33" s="66">
        <v>25</v>
      </c>
      <c r="J33" s="66">
        <v>100</v>
      </c>
      <c r="K33" s="66">
        <f t="shared" si="15"/>
        <v>1291.5</v>
      </c>
      <c r="L33" s="66">
        <f t="shared" si="16"/>
        <v>3194.9999999999995</v>
      </c>
      <c r="M33" s="66">
        <f>+G33*1.1%</f>
        <v>495.00000000000006</v>
      </c>
      <c r="N33" s="66">
        <f aca="true" t="shared" si="21" ref="N33:N46">+G33*3.04%</f>
        <v>1368</v>
      </c>
      <c r="O33" s="66">
        <f aca="true" t="shared" si="22" ref="O33:O46">+G33*7.09%</f>
        <v>3190.5</v>
      </c>
      <c r="P33" s="66"/>
      <c r="Q33" s="66"/>
      <c r="R33" s="66">
        <v>0</v>
      </c>
      <c r="S33" s="66">
        <f t="shared" si="18"/>
        <v>9540</v>
      </c>
      <c r="T33" s="66">
        <f t="shared" si="7"/>
        <v>2659.5</v>
      </c>
      <c r="U33" s="66">
        <f t="shared" si="19"/>
        <v>6880.5</v>
      </c>
      <c r="V33" s="66">
        <f t="shared" si="6"/>
        <v>41067.17</v>
      </c>
      <c r="W33" s="72">
        <v>111</v>
      </c>
      <c r="X33" s="60"/>
      <c r="Y33" s="61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62"/>
    </row>
    <row r="34" spans="1:53" s="63" customFormat="1" ht="18">
      <c r="A34" s="71">
        <f t="shared" si="20"/>
        <v>26</v>
      </c>
      <c r="B34" s="50" t="s">
        <v>2</v>
      </c>
      <c r="C34" s="59" t="s">
        <v>176</v>
      </c>
      <c r="D34" s="50" t="s">
        <v>68</v>
      </c>
      <c r="E34" s="59" t="s">
        <v>0</v>
      </c>
      <c r="F34" s="59" t="s">
        <v>188</v>
      </c>
      <c r="G34" s="64">
        <v>123250</v>
      </c>
      <c r="H34" s="64">
        <v>17236.82</v>
      </c>
      <c r="I34" s="66">
        <v>25</v>
      </c>
      <c r="J34" s="66">
        <v>100</v>
      </c>
      <c r="K34" s="66">
        <f t="shared" si="15"/>
        <v>3537.275</v>
      </c>
      <c r="L34" s="66">
        <f t="shared" si="16"/>
        <v>8750.75</v>
      </c>
      <c r="M34" s="66">
        <f>65050*1.1%</f>
        <v>715.5500000000001</v>
      </c>
      <c r="N34" s="66">
        <f t="shared" si="21"/>
        <v>3746.8</v>
      </c>
      <c r="O34" s="66">
        <f t="shared" si="22"/>
        <v>8738.425000000001</v>
      </c>
      <c r="P34" s="66"/>
      <c r="Q34" s="66"/>
      <c r="R34" s="66">
        <v>1350.12</v>
      </c>
      <c r="S34" s="66">
        <f t="shared" si="18"/>
        <v>26838.920000000002</v>
      </c>
      <c r="T34" s="66">
        <f t="shared" si="7"/>
        <v>7284.075000000001</v>
      </c>
      <c r="U34" s="66">
        <f t="shared" si="19"/>
        <v>18204.725</v>
      </c>
      <c r="V34" s="66">
        <f t="shared" si="6"/>
        <v>97253.98500000002</v>
      </c>
      <c r="W34" s="72">
        <v>111</v>
      </c>
      <c r="X34" s="60"/>
      <c r="Y34" s="61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</row>
    <row r="35" spans="1:53" s="63" customFormat="1" ht="30">
      <c r="A35" s="71">
        <f t="shared" si="20"/>
        <v>27</v>
      </c>
      <c r="B35" s="50" t="s">
        <v>22</v>
      </c>
      <c r="C35" s="59" t="s">
        <v>176</v>
      </c>
      <c r="D35" s="50" t="s">
        <v>47</v>
      </c>
      <c r="E35" s="59" t="s">
        <v>0</v>
      </c>
      <c r="F35" s="59" t="s">
        <v>189</v>
      </c>
      <c r="G35" s="64">
        <v>84875.16</v>
      </c>
      <c r="H35" s="64">
        <v>8210.1</v>
      </c>
      <c r="I35" s="66">
        <v>25</v>
      </c>
      <c r="J35" s="66">
        <v>100</v>
      </c>
      <c r="K35" s="66">
        <f t="shared" si="15"/>
        <v>2435.917092</v>
      </c>
      <c r="L35" s="66">
        <f t="shared" si="16"/>
        <v>6026.1363599999995</v>
      </c>
      <c r="M35" s="66">
        <f>65050*1.1%</f>
        <v>715.5500000000001</v>
      </c>
      <c r="N35" s="66">
        <f t="shared" si="21"/>
        <v>2580.2048640000003</v>
      </c>
      <c r="O35" s="66">
        <f t="shared" si="22"/>
        <v>6017.648844</v>
      </c>
      <c r="P35" s="66"/>
      <c r="Q35" s="66"/>
      <c r="R35" s="66">
        <v>1350.12</v>
      </c>
      <c r="S35" s="66">
        <f t="shared" si="18"/>
        <v>19125.577159999997</v>
      </c>
      <c r="T35" s="66">
        <f t="shared" si="7"/>
        <v>5016.121956000001</v>
      </c>
      <c r="U35" s="66">
        <f t="shared" si="19"/>
        <v>12759.335203999999</v>
      </c>
      <c r="V35" s="66">
        <f t="shared" si="6"/>
        <v>70173.818044</v>
      </c>
      <c r="W35" s="72">
        <v>111</v>
      </c>
      <c r="X35" s="60"/>
      <c r="Y35" s="61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</row>
    <row r="36" spans="1:53" s="63" customFormat="1" ht="45">
      <c r="A36" s="71">
        <f t="shared" si="20"/>
        <v>28</v>
      </c>
      <c r="B36" s="50" t="s">
        <v>80</v>
      </c>
      <c r="C36" s="59" t="s">
        <v>177</v>
      </c>
      <c r="D36" s="50" t="s">
        <v>45</v>
      </c>
      <c r="E36" s="59" t="s">
        <v>0</v>
      </c>
      <c r="F36" s="59" t="s">
        <v>189</v>
      </c>
      <c r="G36" s="64">
        <v>65966.28</v>
      </c>
      <c r="H36" s="64">
        <v>4069.36</v>
      </c>
      <c r="I36" s="66">
        <v>25</v>
      </c>
      <c r="J36" s="66">
        <v>100</v>
      </c>
      <c r="K36" s="66">
        <f t="shared" si="15"/>
        <v>1893.232236</v>
      </c>
      <c r="L36" s="66">
        <f t="shared" si="16"/>
        <v>4683.605879999999</v>
      </c>
      <c r="M36" s="66">
        <f>65050*1.1%</f>
        <v>715.5500000000001</v>
      </c>
      <c r="N36" s="66">
        <f t="shared" si="21"/>
        <v>2005.374912</v>
      </c>
      <c r="O36" s="66">
        <f t="shared" si="22"/>
        <v>4677.009252</v>
      </c>
      <c r="P36" s="66"/>
      <c r="Q36" s="66"/>
      <c r="R36" s="66">
        <v>2700.24</v>
      </c>
      <c r="S36" s="66">
        <f t="shared" si="18"/>
        <v>16675.01228</v>
      </c>
      <c r="T36" s="66">
        <f t="shared" si="7"/>
        <v>3898.607148</v>
      </c>
      <c r="U36" s="66">
        <f t="shared" si="19"/>
        <v>10076.165131999998</v>
      </c>
      <c r="V36" s="66">
        <f t="shared" si="6"/>
        <v>55173.072852</v>
      </c>
      <c r="W36" s="72">
        <v>111</v>
      </c>
      <c r="X36" s="60"/>
      <c r="Y36" s="61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2"/>
      <c r="AR36" s="62"/>
      <c r="AS36" s="62"/>
      <c r="AT36" s="62"/>
      <c r="AU36" s="62"/>
      <c r="AV36" s="62"/>
      <c r="AW36" s="62"/>
      <c r="AX36" s="62"/>
      <c r="AY36" s="62"/>
      <c r="AZ36" s="62"/>
      <c r="BA36" s="62"/>
    </row>
    <row r="37" spans="1:53" s="63" customFormat="1" ht="45">
      <c r="A37" s="71">
        <f t="shared" si="20"/>
        <v>29</v>
      </c>
      <c r="B37" s="50" t="s">
        <v>142</v>
      </c>
      <c r="C37" s="59" t="s">
        <v>177</v>
      </c>
      <c r="D37" s="50" t="s">
        <v>143</v>
      </c>
      <c r="E37" s="59" t="s">
        <v>184</v>
      </c>
      <c r="F37" s="59" t="s">
        <v>189</v>
      </c>
      <c r="G37" s="64">
        <v>35000</v>
      </c>
      <c r="H37" s="64"/>
      <c r="I37" s="66">
        <v>25</v>
      </c>
      <c r="J37" s="66">
        <v>100</v>
      </c>
      <c r="K37" s="66">
        <f t="shared" si="15"/>
        <v>1004.5</v>
      </c>
      <c r="L37" s="66">
        <f t="shared" si="16"/>
        <v>2485</v>
      </c>
      <c r="M37" s="66">
        <f aca="true" t="shared" si="23" ref="M37:M46">+G37*1.1%</f>
        <v>385.00000000000006</v>
      </c>
      <c r="N37" s="66">
        <f t="shared" si="21"/>
        <v>1064</v>
      </c>
      <c r="O37" s="66">
        <f t="shared" si="22"/>
        <v>2481.5</v>
      </c>
      <c r="P37" s="66"/>
      <c r="Q37" s="66">
        <v>1025</v>
      </c>
      <c r="R37" s="66"/>
      <c r="S37" s="66">
        <f aca="true" t="shared" si="24" ref="S37:S43">SUM(K37:R37)</f>
        <v>8445</v>
      </c>
      <c r="T37" s="66">
        <f t="shared" si="7"/>
        <v>2068.5</v>
      </c>
      <c r="U37" s="66">
        <f t="shared" si="19"/>
        <v>5351.5</v>
      </c>
      <c r="V37" s="66">
        <f t="shared" si="6"/>
        <v>32806.5</v>
      </c>
      <c r="W37" s="72">
        <v>111</v>
      </c>
      <c r="X37" s="60"/>
      <c r="Y37" s="61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2"/>
      <c r="AR37" s="62"/>
      <c r="AS37" s="62"/>
      <c r="AT37" s="62"/>
      <c r="AU37" s="62"/>
      <c r="AV37" s="62"/>
      <c r="AW37" s="62"/>
      <c r="AX37" s="62"/>
      <c r="AY37" s="62"/>
      <c r="AZ37" s="62"/>
      <c r="BA37" s="62"/>
    </row>
    <row r="38" spans="1:53" s="63" customFormat="1" ht="45">
      <c r="A38" s="71">
        <f t="shared" si="20"/>
        <v>30</v>
      </c>
      <c r="B38" s="50" t="s">
        <v>84</v>
      </c>
      <c r="C38" s="59" t="s">
        <v>177</v>
      </c>
      <c r="D38" s="50" t="s">
        <v>61</v>
      </c>
      <c r="E38" s="59" t="s">
        <v>184</v>
      </c>
      <c r="F38" s="59" t="s">
        <v>189</v>
      </c>
      <c r="G38" s="64">
        <v>22000</v>
      </c>
      <c r="H38" s="64"/>
      <c r="I38" s="66">
        <v>25</v>
      </c>
      <c r="J38" s="66">
        <v>100</v>
      </c>
      <c r="K38" s="66">
        <f t="shared" si="15"/>
        <v>631.4</v>
      </c>
      <c r="L38" s="66">
        <f t="shared" si="16"/>
        <v>1561.9999999999998</v>
      </c>
      <c r="M38" s="66">
        <f t="shared" si="23"/>
        <v>242.00000000000003</v>
      </c>
      <c r="N38" s="66">
        <f t="shared" si="21"/>
        <v>668.8</v>
      </c>
      <c r="O38" s="66">
        <f t="shared" si="22"/>
        <v>1559.8000000000002</v>
      </c>
      <c r="P38" s="66"/>
      <c r="Q38" s="66"/>
      <c r="R38" s="66">
        <v>1350.12</v>
      </c>
      <c r="S38" s="66">
        <f t="shared" si="24"/>
        <v>6014.12</v>
      </c>
      <c r="T38" s="66">
        <f aca="true" t="shared" si="25" ref="T38:T43">+K38+N38</f>
        <v>1300.1999999999998</v>
      </c>
      <c r="U38" s="66">
        <f t="shared" si="19"/>
        <v>3363.8</v>
      </c>
      <c r="V38" s="66">
        <f t="shared" si="6"/>
        <v>19224.68</v>
      </c>
      <c r="W38" s="72">
        <v>111</v>
      </c>
      <c r="X38" s="60"/>
      <c r="Y38" s="61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2"/>
      <c r="AR38" s="62"/>
      <c r="AS38" s="62"/>
      <c r="AT38" s="62"/>
      <c r="AU38" s="62"/>
      <c r="AV38" s="62"/>
      <c r="AW38" s="62"/>
      <c r="AX38" s="62"/>
      <c r="AY38" s="62"/>
      <c r="AZ38" s="62"/>
      <c r="BA38" s="62"/>
    </row>
    <row r="39" spans="1:53" s="63" customFormat="1" ht="45">
      <c r="A39" s="71">
        <f t="shared" si="20"/>
        <v>31</v>
      </c>
      <c r="B39" s="50" t="s">
        <v>125</v>
      </c>
      <c r="C39" s="59" t="s">
        <v>177</v>
      </c>
      <c r="D39" s="50" t="s">
        <v>126</v>
      </c>
      <c r="E39" s="59" t="s">
        <v>184</v>
      </c>
      <c r="F39" s="59" t="s">
        <v>189</v>
      </c>
      <c r="G39" s="64">
        <v>33000</v>
      </c>
      <c r="H39" s="64"/>
      <c r="I39" s="66">
        <v>25</v>
      </c>
      <c r="J39" s="66">
        <v>100</v>
      </c>
      <c r="K39" s="66">
        <f t="shared" si="15"/>
        <v>947.1</v>
      </c>
      <c r="L39" s="66">
        <f t="shared" si="16"/>
        <v>2343</v>
      </c>
      <c r="M39" s="66">
        <f t="shared" si="23"/>
        <v>363.00000000000006</v>
      </c>
      <c r="N39" s="66">
        <f t="shared" si="21"/>
        <v>1003.2</v>
      </c>
      <c r="O39" s="66">
        <f t="shared" si="22"/>
        <v>2339.7000000000003</v>
      </c>
      <c r="P39" s="66"/>
      <c r="Q39" s="66"/>
      <c r="R39" s="66"/>
      <c r="S39" s="66">
        <f t="shared" si="24"/>
        <v>6996</v>
      </c>
      <c r="T39" s="66">
        <f t="shared" si="25"/>
        <v>1950.3000000000002</v>
      </c>
      <c r="U39" s="66">
        <f t="shared" si="19"/>
        <v>5045.700000000001</v>
      </c>
      <c r="V39" s="66">
        <f t="shared" si="6"/>
        <v>30924.7</v>
      </c>
      <c r="W39" s="72">
        <v>111</v>
      </c>
      <c r="X39" s="60"/>
      <c r="Y39" s="61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2"/>
      <c r="AR39" s="62"/>
      <c r="AS39" s="62"/>
      <c r="AT39" s="62"/>
      <c r="AU39" s="62"/>
      <c r="AV39" s="62"/>
      <c r="AW39" s="62"/>
      <c r="AX39" s="62"/>
      <c r="AY39" s="62"/>
      <c r="AZ39" s="62"/>
      <c r="BA39" s="62"/>
    </row>
    <row r="40" spans="1:53" s="63" customFormat="1" ht="45">
      <c r="A40" s="71">
        <f t="shared" si="20"/>
        <v>32</v>
      </c>
      <c r="B40" s="50" t="s">
        <v>127</v>
      </c>
      <c r="C40" s="59" t="s">
        <v>177</v>
      </c>
      <c r="D40" s="50" t="s">
        <v>126</v>
      </c>
      <c r="E40" s="59" t="s">
        <v>184</v>
      </c>
      <c r="F40" s="59" t="s">
        <v>189</v>
      </c>
      <c r="G40" s="64">
        <v>33000</v>
      </c>
      <c r="H40" s="64"/>
      <c r="I40" s="66">
        <v>25</v>
      </c>
      <c r="J40" s="66">
        <v>100</v>
      </c>
      <c r="K40" s="66">
        <f t="shared" si="15"/>
        <v>947.1</v>
      </c>
      <c r="L40" s="66">
        <f t="shared" si="16"/>
        <v>2343</v>
      </c>
      <c r="M40" s="66">
        <f t="shared" si="23"/>
        <v>363.00000000000006</v>
      </c>
      <c r="N40" s="66">
        <f t="shared" si="21"/>
        <v>1003.2</v>
      </c>
      <c r="O40" s="66">
        <f t="shared" si="22"/>
        <v>2339.7000000000003</v>
      </c>
      <c r="P40" s="66"/>
      <c r="Q40" s="66"/>
      <c r="R40" s="66"/>
      <c r="S40" s="66">
        <f t="shared" si="24"/>
        <v>6996</v>
      </c>
      <c r="T40" s="66">
        <f t="shared" si="25"/>
        <v>1950.3000000000002</v>
      </c>
      <c r="U40" s="66">
        <f t="shared" si="19"/>
        <v>5045.700000000001</v>
      </c>
      <c r="V40" s="66">
        <f t="shared" si="6"/>
        <v>30924.7</v>
      </c>
      <c r="W40" s="72">
        <v>111</v>
      </c>
      <c r="X40" s="60"/>
      <c r="Y40" s="61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2"/>
      <c r="AR40" s="62"/>
      <c r="AS40" s="62"/>
      <c r="AT40" s="62"/>
      <c r="AU40" s="62"/>
      <c r="AV40" s="62"/>
      <c r="AW40" s="62"/>
      <c r="AX40" s="62"/>
      <c r="AY40" s="62"/>
      <c r="AZ40" s="62"/>
      <c r="BA40" s="62"/>
    </row>
    <row r="41" spans="1:53" s="63" customFormat="1" ht="45">
      <c r="A41" s="71">
        <f t="shared" si="20"/>
        <v>33</v>
      </c>
      <c r="B41" s="50" t="s">
        <v>128</v>
      </c>
      <c r="C41" s="59" t="s">
        <v>177</v>
      </c>
      <c r="D41" s="50" t="s">
        <v>129</v>
      </c>
      <c r="E41" s="59" t="s">
        <v>184</v>
      </c>
      <c r="F41" s="59" t="s">
        <v>188</v>
      </c>
      <c r="G41" s="64">
        <v>26250</v>
      </c>
      <c r="H41" s="64"/>
      <c r="I41" s="66">
        <v>25</v>
      </c>
      <c r="J41" s="66">
        <v>100</v>
      </c>
      <c r="K41" s="66">
        <f t="shared" si="15"/>
        <v>753.375</v>
      </c>
      <c r="L41" s="66">
        <f t="shared" si="16"/>
        <v>1863.7499999999998</v>
      </c>
      <c r="M41" s="66">
        <f t="shared" si="23"/>
        <v>288.75000000000006</v>
      </c>
      <c r="N41" s="66">
        <f t="shared" si="21"/>
        <v>798</v>
      </c>
      <c r="O41" s="66">
        <f t="shared" si="22"/>
        <v>1861.1250000000002</v>
      </c>
      <c r="P41" s="66"/>
      <c r="Q41" s="66"/>
      <c r="R41" s="66"/>
      <c r="S41" s="66">
        <f t="shared" si="24"/>
        <v>5565</v>
      </c>
      <c r="T41" s="66">
        <f t="shared" si="25"/>
        <v>1551.375</v>
      </c>
      <c r="U41" s="66">
        <f t="shared" si="19"/>
        <v>4013.625</v>
      </c>
      <c r="V41" s="66">
        <f t="shared" si="6"/>
        <v>24573.625</v>
      </c>
      <c r="W41" s="72">
        <v>111</v>
      </c>
      <c r="X41" s="60"/>
      <c r="Y41" s="61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2"/>
      <c r="AR41" s="62"/>
      <c r="AS41" s="62"/>
      <c r="AT41" s="62"/>
      <c r="AU41" s="62"/>
      <c r="AV41" s="62"/>
      <c r="AW41" s="62"/>
      <c r="AX41" s="62"/>
      <c r="AY41" s="62"/>
      <c r="AZ41" s="62"/>
      <c r="BA41" s="62"/>
    </row>
    <row r="42" spans="1:53" s="63" customFormat="1" ht="30">
      <c r="A42" s="71">
        <f t="shared" si="20"/>
        <v>34</v>
      </c>
      <c r="B42" s="50" t="s">
        <v>1</v>
      </c>
      <c r="C42" s="59" t="s">
        <v>178</v>
      </c>
      <c r="D42" s="50" t="s">
        <v>92</v>
      </c>
      <c r="E42" s="59" t="s">
        <v>0</v>
      </c>
      <c r="F42" s="59" t="s">
        <v>189</v>
      </c>
      <c r="G42" s="64">
        <v>52000</v>
      </c>
      <c r="H42" s="64">
        <v>2136.27</v>
      </c>
      <c r="I42" s="66">
        <v>25</v>
      </c>
      <c r="J42" s="66">
        <v>100</v>
      </c>
      <c r="K42" s="66">
        <f t="shared" si="15"/>
        <v>1492.4</v>
      </c>
      <c r="L42" s="66">
        <f t="shared" si="16"/>
        <v>3691.9999999999995</v>
      </c>
      <c r="M42" s="66">
        <f t="shared" si="23"/>
        <v>572.0000000000001</v>
      </c>
      <c r="N42" s="66">
        <f t="shared" si="21"/>
        <v>1580.8</v>
      </c>
      <c r="O42" s="66">
        <f t="shared" si="22"/>
        <v>3686.8</v>
      </c>
      <c r="P42" s="66"/>
      <c r="Q42" s="66"/>
      <c r="R42" s="66">
        <v>0</v>
      </c>
      <c r="S42" s="66">
        <f t="shared" si="24"/>
        <v>11024</v>
      </c>
      <c r="T42" s="66">
        <f t="shared" si="25"/>
        <v>3073.2</v>
      </c>
      <c r="U42" s="66">
        <f t="shared" si="19"/>
        <v>7950.8</v>
      </c>
      <c r="V42" s="66">
        <f t="shared" si="6"/>
        <v>46665.530000000006</v>
      </c>
      <c r="W42" s="72">
        <v>111</v>
      </c>
      <c r="X42" s="60"/>
      <c r="Y42" s="61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0"/>
      <c r="AQ42" s="62"/>
      <c r="AR42" s="62"/>
      <c r="AS42" s="62"/>
      <c r="AT42" s="62"/>
      <c r="AU42" s="62"/>
      <c r="AV42" s="62"/>
      <c r="AW42" s="62"/>
      <c r="AX42" s="62"/>
      <c r="AY42" s="62"/>
      <c r="AZ42" s="62"/>
      <c r="BA42" s="62"/>
    </row>
    <row r="43" spans="1:53" s="63" customFormat="1" ht="30">
      <c r="A43" s="71">
        <f t="shared" si="20"/>
        <v>35</v>
      </c>
      <c r="B43" s="50" t="s">
        <v>33</v>
      </c>
      <c r="C43" s="59" t="s">
        <v>178</v>
      </c>
      <c r="D43" s="50" t="s">
        <v>92</v>
      </c>
      <c r="E43" s="59" t="s">
        <v>0</v>
      </c>
      <c r="F43" s="59" t="s">
        <v>189</v>
      </c>
      <c r="G43" s="64">
        <v>52000</v>
      </c>
      <c r="H43" s="64">
        <v>1933.75</v>
      </c>
      <c r="I43" s="66">
        <v>25</v>
      </c>
      <c r="J43" s="66">
        <v>100</v>
      </c>
      <c r="K43" s="66">
        <f t="shared" si="15"/>
        <v>1492.4</v>
      </c>
      <c r="L43" s="66">
        <f t="shared" si="16"/>
        <v>3691.9999999999995</v>
      </c>
      <c r="M43" s="66">
        <f t="shared" si="23"/>
        <v>572.0000000000001</v>
      </c>
      <c r="N43" s="66">
        <f t="shared" si="21"/>
        <v>1580.8</v>
      </c>
      <c r="O43" s="66">
        <f t="shared" si="22"/>
        <v>3686.8</v>
      </c>
      <c r="P43" s="66"/>
      <c r="Q43" s="66">
        <v>2725</v>
      </c>
      <c r="R43" s="66">
        <v>1350.12</v>
      </c>
      <c r="S43" s="66">
        <f t="shared" si="24"/>
        <v>15099.119999999999</v>
      </c>
      <c r="T43" s="66">
        <f t="shared" si="25"/>
        <v>3073.2</v>
      </c>
      <c r="U43" s="66">
        <f t="shared" si="19"/>
        <v>7950.8</v>
      </c>
      <c r="V43" s="66">
        <f t="shared" si="6"/>
        <v>45517.93</v>
      </c>
      <c r="W43" s="72">
        <v>111</v>
      </c>
      <c r="X43" s="60"/>
      <c r="Y43" s="61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2"/>
      <c r="AR43" s="62"/>
      <c r="AS43" s="62"/>
      <c r="AT43" s="62"/>
      <c r="AU43" s="62"/>
      <c r="AV43" s="62"/>
      <c r="AW43" s="62"/>
      <c r="AX43" s="62"/>
      <c r="AY43" s="62"/>
      <c r="AZ43" s="62"/>
      <c r="BA43" s="62"/>
    </row>
    <row r="44" spans="1:53" s="63" customFormat="1" ht="45">
      <c r="A44" s="71">
        <f t="shared" si="20"/>
        <v>36</v>
      </c>
      <c r="B44" s="50" t="s">
        <v>156</v>
      </c>
      <c r="C44" s="59" t="s">
        <v>179</v>
      </c>
      <c r="D44" s="50" t="s">
        <v>155</v>
      </c>
      <c r="E44" s="59" t="s">
        <v>184</v>
      </c>
      <c r="F44" s="59" t="s">
        <v>188</v>
      </c>
      <c r="G44" s="66">
        <v>16000</v>
      </c>
      <c r="H44" s="64">
        <v>0</v>
      </c>
      <c r="I44" s="66">
        <v>25</v>
      </c>
      <c r="J44" s="66"/>
      <c r="K44" s="66">
        <f t="shared" si="15"/>
        <v>459.2</v>
      </c>
      <c r="L44" s="66">
        <f t="shared" si="16"/>
        <v>1136</v>
      </c>
      <c r="M44" s="66">
        <f t="shared" si="23"/>
        <v>176.00000000000003</v>
      </c>
      <c r="N44" s="66">
        <f t="shared" si="21"/>
        <v>486.4</v>
      </c>
      <c r="O44" s="66">
        <f t="shared" si="22"/>
        <v>1134.4</v>
      </c>
      <c r="P44" s="66"/>
      <c r="Q44" s="66">
        <v>798.75</v>
      </c>
      <c r="R44" s="66">
        <v>0</v>
      </c>
      <c r="S44" s="70">
        <f>SUM(K44:R44)</f>
        <v>4190.75</v>
      </c>
      <c r="T44" s="66">
        <f>+K44+N44</f>
        <v>945.5999999999999</v>
      </c>
      <c r="U44" s="66">
        <f t="shared" si="19"/>
        <v>2446.4</v>
      </c>
      <c r="V44" s="66">
        <f t="shared" si="6"/>
        <v>15029.4</v>
      </c>
      <c r="W44" s="72">
        <v>111</v>
      </c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62"/>
    </row>
    <row r="45" spans="1:53" s="63" customFormat="1" ht="45">
      <c r="A45" s="71">
        <f t="shared" si="20"/>
        <v>37</v>
      </c>
      <c r="B45" s="50" t="s">
        <v>158</v>
      </c>
      <c r="C45" s="59" t="s">
        <v>179</v>
      </c>
      <c r="D45" s="50" t="s">
        <v>159</v>
      </c>
      <c r="E45" s="59" t="s">
        <v>184</v>
      </c>
      <c r="F45" s="59" t="s">
        <v>189</v>
      </c>
      <c r="G45" s="66">
        <v>23000</v>
      </c>
      <c r="H45" s="64">
        <v>0</v>
      </c>
      <c r="I45" s="66">
        <v>25</v>
      </c>
      <c r="J45" s="66"/>
      <c r="K45" s="66">
        <f t="shared" si="15"/>
        <v>660.1</v>
      </c>
      <c r="L45" s="66">
        <f t="shared" si="16"/>
        <v>1632.9999999999998</v>
      </c>
      <c r="M45" s="66">
        <f t="shared" si="23"/>
        <v>253.00000000000003</v>
      </c>
      <c r="N45" s="66">
        <f t="shared" si="21"/>
        <v>699.2</v>
      </c>
      <c r="O45" s="66">
        <f t="shared" si="22"/>
        <v>1630.7</v>
      </c>
      <c r="P45" s="66"/>
      <c r="Q45" s="66"/>
      <c r="R45" s="66">
        <v>0</v>
      </c>
      <c r="S45" s="70">
        <f>SUM(K45:R45)</f>
        <v>4876</v>
      </c>
      <c r="T45" s="66">
        <f>+K45+N45</f>
        <v>1359.3000000000002</v>
      </c>
      <c r="U45" s="66">
        <f t="shared" si="19"/>
        <v>3516.7</v>
      </c>
      <c r="V45" s="66">
        <f t="shared" si="6"/>
        <v>21615.7</v>
      </c>
      <c r="W45" s="72">
        <v>111</v>
      </c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2"/>
      <c r="AR45" s="62"/>
      <c r="AS45" s="62"/>
      <c r="AT45" s="62"/>
      <c r="AU45" s="62"/>
      <c r="AV45" s="62"/>
      <c r="AW45" s="62"/>
      <c r="AX45" s="62"/>
      <c r="AY45" s="62"/>
      <c r="AZ45" s="62"/>
      <c r="BA45" s="62"/>
    </row>
    <row r="46" spans="1:53" s="63" customFormat="1" ht="45">
      <c r="A46" s="71">
        <f t="shared" si="20"/>
        <v>38</v>
      </c>
      <c r="B46" s="50" t="s">
        <v>162</v>
      </c>
      <c r="C46" s="59" t="s">
        <v>179</v>
      </c>
      <c r="D46" s="50" t="s">
        <v>159</v>
      </c>
      <c r="E46" s="59" t="s">
        <v>184</v>
      </c>
      <c r="F46" s="59" t="s">
        <v>189</v>
      </c>
      <c r="G46" s="66">
        <v>16000</v>
      </c>
      <c r="H46" s="64">
        <v>0</v>
      </c>
      <c r="I46" s="66">
        <v>25</v>
      </c>
      <c r="J46" s="66"/>
      <c r="K46" s="66">
        <f t="shared" si="15"/>
        <v>459.2</v>
      </c>
      <c r="L46" s="66">
        <f t="shared" si="16"/>
        <v>1136</v>
      </c>
      <c r="M46" s="66">
        <f t="shared" si="23"/>
        <v>176.00000000000003</v>
      </c>
      <c r="N46" s="66">
        <f t="shared" si="21"/>
        <v>486.4</v>
      </c>
      <c r="O46" s="66">
        <f t="shared" si="22"/>
        <v>1134.4</v>
      </c>
      <c r="P46" s="66"/>
      <c r="Q46" s="66"/>
      <c r="R46" s="66">
        <v>0</v>
      </c>
      <c r="S46" s="70">
        <f>SUM(K46:R46)</f>
        <v>3392</v>
      </c>
      <c r="T46" s="66">
        <f>+K46+N46</f>
        <v>945.5999999999999</v>
      </c>
      <c r="U46" s="66">
        <f t="shared" si="19"/>
        <v>2446.4</v>
      </c>
      <c r="V46" s="66">
        <f t="shared" si="6"/>
        <v>15029.4</v>
      </c>
      <c r="W46" s="72">
        <v>111</v>
      </c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0"/>
      <c r="AJ46" s="60"/>
      <c r="AK46" s="60"/>
      <c r="AL46" s="60"/>
      <c r="AM46" s="60"/>
      <c r="AN46" s="60"/>
      <c r="AO46" s="60"/>
      <c r="AP46" s="60"/>
      <c r="AQ46" s="62"/>
      <c r="AR46" s="62"/>
      <c r="AS46" s="62"/>
      <c r="AT46" s="62"/>
      <c r="AU46" s="62"/>
      <c r="AV46" s="62"/>
      <c r="AW46" s="62"/>
      <c r="AX46" s="62"/>
      <c r="AY46" s="62"/>
      <c r="AZ46" s="62"/>
      <c r="BA46" s="62"/>
    </row>
    <row r="47" spans="1:53" s="63" customFormat="1" ht="30">
      <c r="A47" s="71">
        <f t="shared" si="20"/>
        <v>39</v>
      </c>
      <c r="B47" s="50" t="s">
        <v>26</v>
      </c>
      <c r="C47" s="59" t="s">
        <v>180</v>
      </c>
      <c r="D47" s="50" t="s">
        <v>54</v>
      </c>
      <c r="E47" s="59" t="s">
        <v>0</v>
      </c>
      <c r="F47" s="59" t="s">
        <v>188</v>
      </c>
      <c r="G47" s="64">
        <v>50629.12</v>
      </c>
      <c r="H47" s="64">
        <v>1942.79</v>
      </c>
      <c r="I47" s="66">
        <v>25</v>
      </c>
      <c r="J47" s="66">
        <v>100</v>
      </c>
      <c r="K47" s="66">
        <f aca="true" t="shared" si="26" ref="K47:K60">+G47*2.87%</f>
        <v>1453.055744</v>
      </c>
      <c r="L47" s="66">
        <f aca="true" t="shared" si="27" ref="L47:L60">+G47*7.1%</f>
        <v>3594.66752</v>
      </c>
      <c r="M47" s="66">
        <f aca="true" t="shared" si="28" ref="M47:M60">+G47*1.1%</f>
        <v>556.9203200000001</v>
      </c>
      <c r="N47" s="66">
        <f aca="true" t="shared" si="29" ref="N47:N60">+G47*3.04%</f>
        <v>1539.125248</v>
      </c>
      <c r="O47" s="66">
        <f aca="true" t="shared" si="30" ref="O47:O60">+G47*7.09%</f>
        <v>3589.6046080000006</v>
      </c>
      <c r="P47" s="66"/>
      <c r="Q47" s="66"/>
      <c r="R47" s="66">
        <v>0</v>
      </c>
      <c r="S47" s="66">
        <f aca="true" t="shared" si="31" ref="S47:S60">SUM(K47:R47)</f>
        <v>10733.373440000001</v>
      </c>
      <c r="T47" s="66">
        <f aca="true" t="shared" si="32" ref="T47:T60">+K47+N47</f>
        <v>2992.180992</v>
      </c>
      <c r="U47" s="66">
        <f aca="true" t="shared" si="33" ref="U47:U60">+L47+M47+O47</f>
        <v>7741.192448000001</v>
      </c>
      <c r="V47" s="66">
        <f t="shared" si="6"/>
        <v>45569.149008</v>
      </c>
      <c r="W47" s="72">
        <v>111</v>
      </c>
      <c r="X47" s="60"/>
      <c r="Y47" s="61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2"/>
      <c r="AR47" s="62"/>
      <c r="AS47" s="62"/>
      <c r="AT47" s="62"/>
      <c r="AU47" s="62"/>
      <c r="AV47" s="62"/>
      <c r="AW47" s="62"/>
      <c r="AX47" s="62"/>
      <c r="AY47" s="62"/>
      <c r="AZ47" s="62"/>
      <c r="BA47" s="62"/>
    </row>
    <row r="48" spans="1:53" s="63" customFormat="1" ht="30">
      <c r="A48" s="71">
        <f aca="true" t="shared" si="34" ref="A48:A56">A47+1</f>
        <v>40</v>
      </c>
      <c r="B48" s="50" t="s">
        <v>102</v>
      </c>
      <c r="C48" s="59" t="s">
        <v>180</v>
      </c>
      <c r="D48" s="50" t="s">
        <v>103</v>
      </c>
      <c r="E48" s="59" t="s">
        <v>184</v>
      </c>
      <c r="F48" s="59" t="s">
        <v>189</v>
      </c>
      <c r="G48" s="64">
        <v>35000</v>
      </c>
      <c r="H48" s="64">
        <v>0</v>
      </c>
      <c r="I48" s="66">
        <v>25</v>
      </c>
      <c r="J48" s="66">
        <v>100</v>
      </c>
      <c r="K48" s="66">
        <f>+G48*2.87%</f>
        <v>1004.5</v>
      </c>
      <c r="L48" s="66">
        <f>+G48*7.1%</f>
        <v>2485</v>
      </c>
      <c r="M48" s="66">
        <f t="shared" si="28"/>
        <v>385.00000000000006</v>
      </c>
      <c r="N48" s="66">
        <f>+G48*3.04%</f>
        <v>1064</v>
      </c>
      <c r="O48" s="66">
        <f t="shared" si="30"/>
        <v>2481.5</v>
      </c>
      <c r="P48" s="66"/>
      <c r="Q48" s="66"/>
      <c r="R48" s="66">
        <v>0</v>
      </c>
      <c r="S48" s="66">
        <f t="shared" si="31"/>
        <v>7420</v>
      </c>
      <c r="T48" s="66">
        <f t="shared" si="32"/>
        <v>2068.5</v>
      </c>
      <c r="U48" s="66">
        <f>+L48+M48+O48</f>
        <v>5351.5</v>
      </c>
      <c r="V48" s="66">
        <f t="shared" si="6"/>
        <v>32806.5</v>
      </c>
      <c r="W48" s="72">
        <v>111</v>
      </c>
      <c r="X48" s="60"/>
      <c r="Y48" s="61"/>
      <c r="Z48" s="60"/>
      <c r="AA48" s="60"/>
      <c r="AB48" s="60"/>
      <c r="AC48" s="60"/>
      <c r="AD48" s="60"/>
      <c r="AE48" s="60"/>
      <c r="AF48" s="60"/>
      <c r="AG48" s="60"/>
      <c r="AH48" s="60"/>
      <c r="AI48" s="60"/>
      <c r="AJ48" s="60"/>
      <c r="AK48" s="60"/>
      <c r="AL48" s="60"/>
      <c r="AM48" s="60"/>
      <c r="AN48" s="60"/>
      <c r="AO48" s="60"/>
      <c r="AP48" s="60"/>
      <c r="AQ48" s="62"/>
      <c r="AR48" s="62"/>
      <c r="AS48" s="62"/>
      <c r="AT48" s="62"/>
      <c r="AU48" s="62"/>
      <c r="AV48" s="62"/>
      <c r="AW48" s="62"/>
      <c r="AX48" s="62"/>
      <c r="AY48" s="62"/>
      <c r="AZ48" s="62"/>
      <c r="BA48" s="62"/>
    </row>
    <row r="49" spans="1:53" s="63" customFormat="1" ht="30">
      <c r="A49" s="71">
        <f t="shared" si="34"/>
        <v>41</v>
      </c>
      <c r="B49" s="50" t="s">
        <v>14</v>
      </c>
      <c r="C49" s="59" t="s">
        <v>180</v>
      </c>
      <c r="D49" s="50" t="s">
        <v>51</v>
      </c>
      <c r="E49" s="59" t="s">
        <v>184</v>
      </c>
      <c r="F49" s="59" t="s">
        <v>188</v>
      </c>
      <c r="G49" s="64">
        <v>33673.78</v>
      </c>
      <c r="H49" s="64">
        <v>0</v>
      </c>
      <c r="I49" s="66">
        <v>25</v>
      </c>
      <c r="J49" s="66">
        <v>100</v>
      </c>
      <c r="K49" s="66">
        <f t="shared" si="26"/>
        <v>966.4374859999999</v>
      </c>
      <c r="L49" s="66">
        <f t="shared" si="27"/>
        <v>2390.8383799999997</v>
      </c>
      <c r="M49" s="66">
        <f t="shared" si="28"/>
        <v>370.41158</v>
      </c>
      <c r="N49" s="66">
        <f t="shared" si="29"/>
        <v>1023.682912</v>
      </c>
      <c r="O49" s="66">
        <f t="shared" si="30"/>
        <v>2387.471002</v>
      </c>
      <c r="P49" s="66"/>
      <c r="Q49" s="66"/>
      <c r="R49" s="66">
        <v>1350.12</v>
      </c>
      <c r="S49" s="66">
        <f t="shared" si="31"/>
        <v>8488.96136</v>
      </c>
      <c r="T49" s="66">
        <f t="shared" si="32"/>
        <v>1990.120398</v>
      </c>
      <c r="U49" s="66">
        <f t="shared" si="33"/>
        <v>5148.720961999999</v>
      </c>
      <c r="V49" s="66">
        <f t="shared" si="6"/>
        <v>30208.539602</v>
      </c>
      <c r="W49" s="72">
        <v>111</v>
      </c>
      <c r="X49" s="60"/>
      <c r="Y49" s="61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60"/>
      <c r="AQ49" s="62"/>
      <c r="AR49" s="62"/>
      <c r="AS49" s="62"/>
      <c r="AT49" s="62"/>
      <c r="AU49" s="62"/>
      <c r="AV49" s="62"/>
      <c r="AW49" s="62"/>
      <c r="AX49" s="62"/>
      <c r="AY49" s="62"/>
      <c r="AZ49" s="62"/>
      <c r="BA49" s="62"/>
    </row>
    <row r="50" spans="1:53" s="63" customFormat="1" ht="30">
      <c r="A50" s="71">
        <f t="shared" si="34"/>
        <v>42</v>
      </c>
      <c r="B50" s="50" t="s">
        <v>18</v>
      </c>
      <c r="C50" s="59" t="s">
        <v>180</v>
      </c>
      <c r="D50" s="50" t="s">
        <v>49</v>
      </c>
      <c r="E50" s="59" t="s">
        <v>184</v>
      </c>
      <c r="F50" s="59" t="s">
        <v>188</v>
      </c>
      <c r="G50" s="64">
        <v>35000</v>
      </c>
      <c r="H50" s="64">
        <v>0</v>
      </c>
      <c r="I50" s="66">
        <v>25</v>
      </c>
      <c r="J50" s="66">
        <v>100</v>
      </c>
      <c r="K50" s="66">
        <f t="shared" si="26"/>
        <v>1004.5</v>
      </c>
      <c r="L50" s="66">
        <f t="shared" si="27"/>
        <v>2485</v>
      </c>
      <c r="M50" s="66">
        <f t="shared" si="28"/>
        <v>385.00000000000006</v>
      </c>
      <c r="N50" s="66">
        <f t="shared" si="29"/>
        <v>1064</v>
      </c>
      <c r="O50" s="66">
        <f t="shared" si="30"/>
        <v>2481.5</v>
      </c>
      <c r="P50" s="66"/>
      <c r="Q50" s="66"/>
      <c r="R50" s="66">
        <v>0</v>
      </c>
      <c r="S50" s="66">
        <f t="shared" si="31"/>
        <v>7420</v>
      </c>
      <c r="T50" s="66">
        <f t="shared" si="32"/>
        <v>2068.5</v>
      </c>
      <c r="U50" s="66">
        <f t="shared" si="33"/>
        <v>5351.5</v>
      </c>
      <c r="V50" s="66">
        <f t="shared" si="6"/>
        <v>32806.5</v>
      </c>
      <c r="W50" s="72">
        <v>111</v>
      </c>
      <c r="X50" s="60"/>
      <c r="Y50" s="61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0"/>
      <c r="AL50" s="60"/>
      <c r="AM50" s="60"/>
      <c r="AN50" s="60"/>
      <c r="AO50" s="60"/>
      <c r="AP50" s="60"/>
      <c r="AQ50" s="62"/>
      <c r="AR50" s="62"/>
      <c r="AS50" s="62"/>
      <c r="AT50" s="62"/>
      <c r="AU50" s="62"/>
      <c r="AV50" s="62"/>
      <c r="AW50" s="62"/>
      <c r="AX50" s="62"/>
      <c r="AY50" s="62"/>
      <c r="AZ50" s="62"/>
      <c r="BA50" s="62"/>
    </row>
    <row r="51" spans="1:53" s="63" customFormat="1" ht="30">
      <c r="A51" s="71">
        <f t="shared" si="34"/>
        <v>43</v>
      </c>
      <c r="B51" s="50" t="s">
        <v>7</v>
      </c>
      <c r="C51" s="59" t="s">
        <v>180</v>
      </c>
      <c r="D51" s="50" t="s">
        <v>49</v>
      </c>
      <c r="E51" s="59" t="s">
        <v>184</v>
      </c>
      <c r="F51" s="59" t="s">
        <v>188</v>
      </c>
      <c r="G51" s="64">
        <v>31500</v>
      </c>
      <c r="H51" s="64">
        <v>0</v>
      </c>
      <c r="I51" s="66">
        <v>25</v>
      </c>
      <c r="J51" s="66">
        <v>100</v>
      </c>
      <c r="K51" s="66">
        <f t="shared" si="26"/>
        <v>904.05</v>
      </c>
      <c r="L51" s="66">
        <f t="shared" si="27"/>
        <v>2236.5</v>
      </c>
      <c r="M51" s="66">
        <f t="shared" si="28"/>
        <v>346.50000000000006</v>
      </c>
      <c r="N51" s="66">
        <f t="shared" si="29"/>
        <v>957.6</v>
      </c>
      <c r="O51" s="66">
        <f t="shared" si="30"/>
        <v>2233.3500000000004</v>
      </c>
      <c r="P51" s="66"/>
      <c r="Q51" s="66"/>
      <c r="R51" s="66">
        <v>0</v>
      </c>
      <c r="S51" s="66">
        <f t="shared" si="31"/>
        <v>6678.000000000001</v>
      </c>
      <c r="T51" s="66">
        <f t="shared" si="32"/>
        <v>1861.65</v>
      </c>
      <c r="U51" s="66">
        <f t="shared" si="33"/>
        <v>4816.35</v>
      </c>
      <c r="V51" s="66">
        <f t="shared" si="6"/>
        <v>29513.35</v>
      </c>
      <c r="W51" s="72">
        <v>111</v>
      </c>
      <c r="X51" s="60"/>
      <c r="Y51" s="61"/>
      <c r="Z51" s="60"/>
      <c r="AA51" s="60"/>
      <c r="AB51" s="60"/>
      <c r="AC51" s="60"/>
      <c r="AD51" s="60"/>
      <c r="AE51" s="60"/>
      <c r="AF51" s="60"/>
      <c r="AG51" s="60"/>
      <c r="AH51" s="60"/>
      <c r="AI51" s="60"/>
      <c r="AJ51" s="60"/>
      <c r="AK51" s="60"/>
      <c r="AL51" s="60"/>
      <c r="AM51" s="60"/>
      <c r="AN51" s="60"/>
      <c r="AO51" s="60"/>
      <c r="AP51" s="60"/>
      <c r="AQ51" s="62"/>
      <c r="AR51" s="62"/>
      <c r="AS51" s="62"/>
      <c r="AT51" s="62"/>
      <c r="AU51" s="62"/>
      <c r="AV51" s="62"/>
      <c r="AW51" s="62"/>
      <c r="AX51" s="62"/>
      <c r="AY51" s="62"/>
      <c r="AZ51" s="62"/>
      <c r="BA51" s="62"/>
    </row>
    <row r="52" spans="1:53" s="63" customFormat="1" ht="30">
      <c r="A52" s="71">
        <f t="shared" si="34"/>
        <v>44</v>
      </c>
      <c r="B52" s="50" t="s">
        <v>11</v>
      </c>
      <c r="C52" s="59" t="s">
        <v>180</v>
      </c>
      <c r="D52" s="50" t="s">
        <v>49</v>
      </c>
      <c r="E52" s="59" t="s">
        <v>184</v>
      </c>
      <c r="F52" s="59" t="s">
        <v>188</v>
      </c>
      <c r="G52" s="64">
        <v>35000</v>
      </c>
      <c r="H52" s="64">
        <v>0</v>
      </c>
      <c r="I52" s="66">
        <v>25</v>
      </c>
      <c r="J52" s="66">
        <v>100</v>
      </c>
      <c r="K52" s="66">
        <f t="shared" si="26"/>
        <v>1004.5</v>
      </c>
      <c r="L52" s="66">
        <f t="shared" si="27"/>
        <v>2485</v>
      </c>
      <c r="M52" s="66">
        <f t="shared" si="28"/>
        <v>385.00000000000006</v>
      </c>
      <c r="N52" s="66">
        <f t="shared" si="29"/>
        <v>1064</v>
      </c>
      <c r="O52" s="66">
        <f t="shared" si="30"/>
        <v>2481.5</v>
      </c>
      <c r="P52" s="66"/>
      <c r="Q52" s="66"/>
      <c r="R52" s="66">
        <v>0</v>
      </c>
      <c r="S52" s="66">
        <f t="shared" si="31"/>
        <v>7420</v>
      </c>
      <c r="T52" s="66">
        <f t="shared" si="32"/>
        <v>2068.5</v>
      </c>
      <c r="U52" s="66">
        <f t="shared" si="33"/>
        <v>5351.5</v>
      </c>
      <c r="V52" s="66">
        <f t="shared" si="6"/>
        <v>32806.5</v>
      </c>
      <c r="W52" s="72">
        <v>111</v>
      </c>
      <c r="X52" s="60"/>
      <c r="Y52" s="61"/>
      <c r="Z52" s="60"/>
      <c r="AA52" s="60"/>
      <c r="AB52" s="60"/>
      <c r="AC52" s="60"/>
      <c r="AD52" s="60"/>
      <c r="AE52" s="60"/>
      <c r="AF52" s="60"/>
      <c r="AG52" s="60"/>
      <c r="AH52" s="60"/>
      <c r="AI52" s="60"/>
      <c r="AJ52" s="60"/>
      <c r="AK52" s="60"/>
      <c r="AL52" s="60"/>
      <c r="AM52" s="60"/>
      <c r="AN52" s="60"/>
      <c r="AO52" s="60"/>
      <c r="AP52" s="60"/>
      <c r="AQ52" s="62"/>
      <c r="AR52" s="62"/>
      <c r="AS52" s="62"/>
      <c r="AT52" s="62"/>
      <c r="AU52" s="62"/>
      <c r="AV52" s="62"/>
      <c r="AW52" s="62"/>
      <c r="AX52" s="62"/>
      <c r="AY52" s="62"/>
      <c r="AZ52" s="62"/>
      <c r="BA52" s="62"/>
    </row>
    <row r="53" spans="1:53" s="63" customFormat="1" ht="30">
      <c r="A53" s="71">
        <f t="shared" si="34"/>
        <v>45</v>
      </c>
      <c r="B53" s="50" t="s">
        <v>144</v>
      </c>
      <c r="C53" s="59" t="s">
        <v>180</v>
      </c>
      <c r="D53" s="50" t="s">
        <v>49</v>
      </c>
      <c r="E53" s="59" t="s">
        <v>184</v>
      </c>
      <c r="F53" s="59" t="s">
        <v>188</v>
      </c>
      <c r="G53" s="64">
        <v>26486</v>
      </c>
      <c r="H53" s="64">
        <v>0</v>
      </c>
      <c r="I53" s="66">
        <v>25</v>
      </c>
      <c r="J53" s="66"/>
      <c r="K53" s="66">
        <f t="shared" si="26"/>
        <v>760.1482</v>
      </c>
      <c r="L53" s="66">
        <f t="shared" si="27"/>
        <v>1880.5059999999999</v>
      </c>
      <c r="M53" s="66">
        <f t="shared" si="28"/>
        <v>291.346</v>
      </c>
      <c r="N53" s="66">
        <f t="shared" si="29"/>
        <v>805.1744</v>
      </c>
      <c r="O53" s="66">
        <f t="shared" si="30"/>
        <v>1877.8574</v>
      </c>
      <c r="P53" s="66"/>
      <c r="Q53" s="66"/>
      <c r="R53" s="66">
        <v>0</v>
      </c>
      <c r="S53" s="66">
        <f t="shared" si="31"/>
        <v>5615.032</v>
      </c>
      <c r="T53" s="66">
        <f t="shared" si="32"/>
        <v>1565.3226</v>
      </c>
      <c r="U53" s="66">
        <f t="shared" si="33"/>
        <v>4049.7093999999997</v>
      </c>
      <c r="V53" s="66">
        <f t="shared" si="6"/>
        <v>24895.6774</v>
      </c>
      <c r="W53" s="72">
        <v>111</v>
      </c>
      <c r="X53" s="60"/>
      <c r="Y53" s="61"/>
      <c r="Z53" s="60"/>
      <c r="AA53" s="60"/>
      <c r="AB53" s="60"/>
      <c r="AC53" s="60"/>
      <c r="AD53" s="60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60"/>
      <c r="AQ53" s="62"/>
      <c r="AR53" s="62"/>
      <c r="AS53" s="62"/>
      <c r="AT53" s="62"/>
      <c r="AU53" s="62"/>
      <c r="AV53" s="62"/>
      <c r="AW53" s="62"/>
      <c r="AX53" s="62"/>
      <c r="AY53" s="62"/>
      <c r="AZ53" s="62"/>
      <c r="BA53" s="62"/>
    </row>
    <row r="54" spans="1:53" s="63" customFormat="1" ht="30">
      <c r="A54" s="71">
        <f t="shared" si="34"/>
        <v>46</v>
      </c>
      <c r="B54" s="50" t="s">
        <v>130</v>
      </c>
      <c r="C54" s="59" t="s">
        <v>180</v>
      </c>
      <c r="D54" s="50" t="s">
        <v>49</v>
      </c>
      <c r="E54" s="59" t="s">
        <v>184</v>
      </c>
      <c r="F54" s="59" t="s">
        <v>188</v>
      </c>
      <c r="G54" s="64">
        <v>30000</v>
      </c>
      <c r="H54" s="64">
        <v>0</v>
      </c>
      <c r="I54" s="66">
        <v>25</v>
      </c>
      <c r="J54" s="66">
        <v>100</v>
      </c>
      <c r="K54" s="66">
        <f aca="true" t="shared" si="35" ref="K54:K59">+G54*2.87%</f>
        <v>861</v>
      </c>
      <c r="L54" s="66">
        <f aca="true" t="shared" si="36" ref="L54:L59">+G54*7.1%</f>
        <v>2130</v>
      </c>
      <c r="M54" s="66">
        <f aca="true" t="shared" si="37" ref="M54:M59">+G54*1.1%</f>
        <v>330.00000000000006</v>
      </c>
      <c r="N54" s="66">
        <f aca="true" t="shared" si="38" ref="N54:N59">+G54*3.04%</f>
        <v>912</v>
      </c>
      <c r="O54" s="66">
        <f aca="true" t="shared" si="39" ref="O54:O59">+G54*7.09%</f>
        <v>2127</v>
      </c>
      <c r="P54" s="66"/>
      <c r="Q54" s="66"/>
      <c r="R54" s="66">
        <v>0</v>
      </c>
      <c r="S54" s="66">
        <f t="shared" si="31"/>
        <v>6360</v>
      </c>
      <c r="T54" s="66">
        <f t="shared" si="32"/>
        <v>1773</v>
      </c>
      <c r="U54" s="66">
        <f aca="true" t="shared" si="40" ref="U54:U59">+L54+M54+O54</f>
        <v>4587</v>
      </c>
      <c r="V54" s="66">
        <f t="shared" si="6"/>
        <v>28102</v>
      </c>
      <c r="W54" s="72">
        <v>111</v>
      </c>
      <c r="X54" s="60"/>
      <c r="Y54" s="61"/>
      <c r="Z54" s="60"/>
      <c r="AA54" s="60"/>
      <c r="AB54" s="60"/>
      <c r="AC54" s="60"/>
      <c r="AD54" s="60"/>
      <c r="AE54" s="60"/>
      <c r="AF54" s="60"/>
      <c r="AG54" s="60"/>
      <c r="AH54" s="60"/>
      <c r="AI54" s="60"/>
      <c r="AJ54" s="60"/>
      <c r="AK54" s="60"/>
      <c r="AL54" s="60"/>
      <c r="AM54" s="60"/>
      <c r="AN54" s="60"/>
      <c r="AO54" s="60"/>
      <c r="AP54" s="60"/>
      <c r="AQ54" s="62"/>
      <c r="AR54" s="62"/>
      <c r="AS54" s="62"/>
      <c r="AT54" s="62"/>
      <c r="AU54" s="62"/>
      <c r="AV54" s="62"/>
      <c r="AW54" s="62"/>
      <c r="AX54" s="62"/>
      <c r="AY54" s="62"/>
      <c r="AZ54" s="62"/>
      <c r="BA54" s="62"/>
    </row>
    <row r="55" spans="1:53" s="63" customFormat="1" ht="30">
      <c r="A55" s="71">
        <f>A54+1</f>
        <v>47</v>
      </c>
      <c r="B55" s="50" t="s">
        <v>131</v>
      </c>
      <c r="C55" s="59" t="s">
        <v>180</v>
      </c>
      <c r="D55" s="50" t="s">
        <v>49</v>
      </c>
      <c r="E55" s="59" t="s">
        <v>184</v>
      </c>
      <c r="F55" s="59" t="s">
        <v>188</v>
      </c>
      <c r="G55" s="64">
        <v>30000</v>
      </c>
      <c r="H55" s="64">
        <v>0</v>
      </c>
      <c r="I55" s="66">
        <v>25</v>
      </c>
      <c r="J55" s="66">
        <v>100</v>
      </c>
      <c r="K55" s="66">
        <f t="shared" si="35"/>
        <v>861</v>
      </c>
      <c r="L55" s="66">
        <f t="shared" si="36"/>
        <v>2130</v>
      </c>
      <c r="M55" s="66">
        <f t="shared" si="37"/>
        <v>330.00000000000006</v>
      </c>
      <c r="N55" s="66">
        <f t="shared" si="38"/>
        <v>912</v>
      </c>
      <c r="O55" s="66">
        <f t="shared" si="39"/>
        <v>2127</v>
      </c>
      <c r="P55" s="66"/>
      <c r="Q55" s="66"/>
      <c r="R55" s="66">
        <v>0</v>
      </c>
      <c r="S55" s="66">
        <f t="shared" si="31"/>
        <v>6360</v>
      </c>
      <c r="T55" s="66">
        <f t="shared" si="32"/>
        <v>1773</v>
      </c>
      <c r="U55" s="66">
        <f t="shared" si="40"/>
        <v>4587</v>
      </c>
      <c r="V55" s="66">
        <f t="shared" si="6"/>
        <v>28102</v>
      </c>
      <c r="W55" s="72">
        <v>111</v>
      </c>
      <c r="X55" s="60"/>
      <c r="Y55" s="61"/>
      <c r="Z55" s="60"/>
      <c r="AA55" s="60"/>
      <c r="AB55" s="60"/>
      <c r="AC55" s="60"/>
      <c r="AD55" s="60"/>
      <c r="AE55" s="60"/>
      <c r="AF55" s="60"/>
      <c r="AG55" s="60"/>
      <c r="AH55" s="60"/>
      <c r="AI55" s="60"/>
      <c r="AJ55" s="60"/>
      <c r="AK55" s="60"/>
      <c r="AL55" s="60"/>
      <c r="AM55" s="60"/>
      <c r="AN55" s="60"/>
      <c r="AO55" s="60"/>
      <c r="AP55" s="60"/>
      <c r="AQ55" s="62"/>
      <c r="AR55" s="62"/>
      <c r="AS55" s="62"/>
      <c r="AT55" s="62"/>
      <c r="AU55" s="62"/>
      <c r="AV55" s="62"/>
      <c r="AW55" s="62"/>
      <c r="AX55" s="62"/>
      <c r="AY55" s="62"/>
      <c r="AZ55" s="62"/>
      <c r="BA55" s="62"/>
    </row>
    <row r="56" spans="1:53" s="63" customFormat="1" ht="30">
      <c r="A56" s="71">
        <f t="shared" si="34"/>
        <v>48</v>
      </c>
      <c r="B56" s="50" t="s">
        <v>132</v>
      </c>
      <c r="C56" s="59" t="s">
        <v>180</v>
      </c>
      <c r="D56" s="50" t="s">
        <v>49</v>
      </c>
      <c r="E56" s="59" t="s">
        <v>184</v>
      </c>
      <c r="F56" s="59" t="s">
        <v>188</v>
      </c>
      <c r="G56" s="64">
        <v>30000</v>
      </c>
      <c r="H56" s="64">
        <v>0</v>
      </c>
      <c r="I56" s="66">
        <v>25</v>
      </c>
      <c r="J56" s="66">
        <v>100</v>
      </c>
      <c r="K56" s="66">
        <f t="shared" si="35"/>
        <v>861</v>
      </c>
      <c r="L56" s="66">
        <f t="shared" si="36"/>
        <v>2130</v>
      </c>
      <c r="M56" s="66">
        <f t="shared" si="37"/>
        <v>330.00000000000006</v>
      </c>
      <c r="N56" s="66">
        <f t="shared" si="38"/>
        <v>912</v>
      </c>
      <c r="O56" s="66">
        <f t="shared" si="39"/>
        <v>2127</v>
      </c>
      <c r="P56" s="66"/>
      <c r="Q56" s="66"/>
      <c r="R56" s="66">
        <v>0</v>
      </c>
      <c r="S56" s="66">
        <f t="shared" si="31"/>
        <v>6360</v>
      </c>
      <c r="T56" s="66">
        <f t="shared" si="32"/>
        <v>1773</v>
      </c>
      <c r="U56" s="66">
        <f t="shared" si="40"/>
        <v>4587</v>
      </c>
      <c r="V56" s="66">
        <f t="shared" si="6"/>
        <v>28102</v>
      </c>
      <c r="W56" s="72">
        <v>111</v>
      </c>
      <c r="X56" s="60"/>
      <c r="Y56" s="61"/>
      <c r="Z56" s="60"/>
      <c r="AA56" s="60"/>
      <c r="AB56" s="60"/>
      <c r="AC56" s="60"/>
      <c r="AD56" s="60"/>
      <c r="AE56" s="60"/>
      <c r="AF56" s="60"/>
      <c r="AG56" s="60"/>
      <c r="AH56" s="60"/>
      <c r="AI56" s="60"/>
      <c r="AJ56" s="60"/>
      <c r="AK56" s="60"/>
      <c r="AL56" s="60"/>
      <c r="AM56" s="60"/>
      <c r="AN56" s="60"/>
      <c r="AO56" s="60"/>
      <c r="AP56" s="60"/>
      <c r="AQ56" s="62"/>
      <c r="AR56" s="62"/>
      <c r="AS56" s="62"/>
      <c r="AT56" s="62"/>
      <c r="AU56" s="62"/>
      <c r="AV56" s="62"/>
      <c r="AW56" s="62"/>
      <c r="AX56" s="62"/>
      <c r="AY56" s="62"/>
      <c r="AZ56" s="62"/>
      <c r="BA56" s="62"/>
    </row>
    <row r="57" spans="1:53" s="63" customFormat="1" ht="30">
      <c r="A57" s="71">
        <f aca="true" t="shared" si="41" ref="A57:A65">A56+1</f>
        <v>49</v>
      </c>
      <c r="B57" s="50" t="s">
        <v>133</v>
      </c>
      <c r="C57" s="59" t="s">
        <v>180</v>
      </c>
      <c r="D57" s="50" t="s">
        <v>49</v>
      </c>
      <c r="E57" s="59" t="s">
        <v>184</v>
      </c>
      <c r="F57" s="59" t="s">
        <v>188</v>
      </c>
      <c r="G57" s="64">
        <v>30000</v>
      </c>
      <c r="H57" s="64">
        <v>0</v>
      </c>
      <c r="I57" s="66">
        <v>25</v>
      </c>
      <c r="J57" s="66">
        <v>100</v>
      </c>
      <c r="K57" s="66">
        <f t="shared" si="35"/>
        <v>861</v>
      </c>
      <c r="L57" s="66">
        <f t="shared" si="36"/>
        <v>2130</v>
      </c>
      <c r="M57" s="66">
        <f t="shared" si="37"/>
        <v>330.00000000000006</v>
      </c>
      <c r="N57" s="66">
        <f t="shared" si="38"/>
        <v>912</v>
      </c>
      <c r="O57" s="66">
        <f t="shared" si="39"/>
        <v>2127</v>
      </c>
      <c r="P57" s="66"/>
      <c r="Q57" s="66"/>
      <c r="R57" s="66">
        <v>0</v>
      </c>
      <c r="S57" s="66">
        <f t="shared" si="31"/>
        <v>6360</v>
      </c>
      <c r="T57" s="66">
        <f t="shared" si="32"/>
        <v>1773</v>
      </c>
      <c r="U57" s="66">
        <f t="shared" si="40"/>
        <v>4587</v>
      </c>
      <c r="V57" s="66">
        <f t="shared" si="6"/>
        <v>28102</v>
      </c>
      <c r="W57" s="72">
        <v>111</v>
      </c>
      <c r="X57" s="60"/>
      <c r="Y57" s="61"/>
      <c r="Z57" s="60"/>
      <c r="AA57" s="60"/>
      <c r="AB57" s="60"/>
      <c r="AC57" s="60"/>
      <c r="AD57" s="60"/>
      <c r="AE57" s="60"/>
      <c r="AF57" s="60"/>
      <c r="AG57" s="60"/>
      <c r="AH57" s="60"/>
      <c r="AI57" s="60"/>
      <c r="AJ57" s="60"/>
      <c r="AK57" s="60"/>
      <c r="AL57" s="60"/>
      <c r="AM57" s="60"/>
      <c r="AN57" s="60"/>
      <c r="AO57" s="60"/>
      <c r="AP57" s="60"/>
      <c r="AQ57" s="62"/>
      <c r="AR57" s="62"/>
      <c r="AS57" s="62"/>
      <c r="AT57" s="62"/>
      <c r="AU57" s="62"/>
      <c r="AV57" s="62"/>
      <c r="AW57" s="62"/>
      <c r="AX57" s="62"/>
      <c r="AY57" s="62"/>
      <c r="AZ57" s="62"/>
      <c r="BA57" s="62"/>
    </row>
    <row r="58" spans="1:53" s="63" customFormat="1" ht="30">
      <c r="A58" s="71">
        <f t="shared" si="41"/>
        <v>50</v>
      </c>
      <c r="B58" s="50" t="s">
        <v>151</v>
      </c>
      <c r="C58" s="59" t="s">
        <v>180</v>
      </c>
      <c r="D58" s="50" t="s">
        <v>49</v>
      </c>
      <c r="E58" s="59" t="s">
        <v>184</v>
      </c>
      <c r="F58" s="59" t="s">
        <v>188</v>
      </c>
      <c r="G58" s="64">
        <v>25000</v>
      </c>
      <c r="H58" s="64">
        <v>0</v>
      </c>
      <c r="I58" s="66">
        <v>25</v>
      </c>
      <c r="J58" s="66"/>
      <c r="K58" s="66">
        <f t="shared" si="35"/>
        <v>717.5</v>
      </c>
      <c r="L58" s="66">
        <f t="shared" si="36"/>
        <v>1774.9999999999998</v>
      </c>
      <c r="M58" s="66">
        <f t="shared" si="37"/>
        <v>275</v>
      </c>
      <c r="N58" s="66">
        <f t="shared" si="38"/>
        <v>760</v>
      </c>
      <c r="O58" s="66">
        <f t="shared" si="39"/>
        <v>1772.5000000000002</v>
      </c>
      <c r="P58" s="66"/>
      <c r="Q58" s="66"/>
      <c r="R58" s="66">
        <v>0</v>
      </c>
      <c r="S58" s="66">
        <f t="shared" si="31"/>
        <v>5300</v>
      </c>
      <c r="T58" s="66">
        <f t="shared" si="32"/>
        <v>1477.5</v>
      </c>
      <c r="U58" s="66">
        <f t="shared" si="40"/>
        <v>3822.5</v>
      </c>
      <c r="V58" s="66">
        <f t="shared" si="6"/>
        <v>23497.5</v>
      </c>
      <c r="W58" s="72">
        <v>111</v>
      </c>
      <c r="X58" s="60"/>
      <c r="Y58" s="61"/>
      <c r="Z58" s="60"/>
      <c r="AA58" s="60"/>
      <c r="AB58" s="60"/>
      <c r="AC58" s="60"/>
      <c r="AD58" s="60"/>
      <c r="AE58" s="60"/>
      <c r="AF58" s="60"/>
      <c r="AG58" s="60"/>
      <c r="AH58" s="60"/>
      <c r="AI58" s="60"/>
      <c r="AJ58" s="60"/>
      <c r="AK58" s="60"/>
      <c r="AL58" s="60"/>
      <c r="AM58" s="60"/>
      <c r="AN58" s="60"/>
      <c r="AO58" s="60"/>
      <c r="AP58" s="60"/>
      <c r="AQ58" s="62"/>
      <c r="AR58" s="62"/>
      <c r="AS58" s="62"/>
      <c r="AT58" s="62"/>
      <c r="AU58" s="62"/>
      <c r="AV58" s="62"/>
      <c r="AW58" s="62"/>
      <c r="AX58" s="62"/>
      <c r="AY58" s="62"/>
      <c r="AZ58" s="62"/>
      <c r="BA58" s="62"/>
    </row>
    <row r="59" spans="1:53" s="63" customFormat="1" ht="30">
      <c r="A59" s="71">
        <f t="shared" si="41"/>
        <v>51</v>
      </c>
      <c r="B59" s="50" t="s">
        <v>163</v>
      </c>
      <c r="C59" s="59" t="s">
        <v>180</v>
      </c>
      <c r="D59" s="50" t="s">
        <v>49</v>
      </c>
      <c r="E59" s="59" t="s">
        <v>184</v>
      </c>
      <c r="F59" s="59" t="s">
        <v>188</v>
      </c>
      <c r="G59" s="64">
        <v>25000</v>
      </c>
      <c r="H59" s="64">
        <v>0</v>
      </c>
      <c r="I59" s="66">
        <v>25</v>
      </c>
      <c r="J59" s="66"/>
      <c r="K59" s="66">
        <f t="shared" si="35"/>
        <v>717.5</v>
      </c>
      <c r="L59" s="66">
        <f t="shared" si="36"/>
        <v>1774.9999999999998</v>
      </c>
      <c r="M59" s="66">
        <f t="shared" si="37"/>
        <v>275</v>
      </c>
      <c r="N59" s="66">
        <f t="shared" si="38"/>
        <v>760</v>
      </c>
      <c r="O59" s="66">
        <f t="shared" si="39"/>
        <v>1772.5000000000002</v>
      </c>
      <c r="P59" s="66"/>
      <c r="Q59" s="66"/>
      <c r="R59" s="66">
        <v>0</v>
      </c>
      <c r="S59" s="66">
        <f t="shared" si="31"/>
        <v>5300</v>
      </c>
      <c r="T59" s="66">
        <f t="shared" si="32"/>
        <v>1477.5</v>
      </c>
      <c r="U59" s="66">
        <f t="shared" si="40"/>
        <v>3822.5</v>
      </c>
      <c r="V59" s="66">
        <f t="shared" si="6"/>
        <v>23497.5</v>
      </c>
      <c r="W59" s="72">
        <v>111</v>
      </c>
      <c r="X59" s="60"/>
      <c r="Y59" s="61"/>
      <c r="Z59" s="60"/>
      <c r="AA59" s="60"/>
      <c r="AB59" s="60"/>
      <c r="AC59" s="60"/>
      <c r="AD59" s="60"/>
      <c r="AE59" s="60"/>
      <c r="AF59" s="60"/>
      <c r="AG59" s="60"/>
      <c r="AH59" s="60"/>
      <c r="AI59" s="60"/>
      <c r="AJ59" s="60"/>
      <c r="AK59" s="60"/>
      <c r="AL59" s="60"/>
      <c r="AM59" s="60"/>
      <c r="AN59" s="60"/>
      <c r="AO59" s="60"/>
      <c r="AP59" s="60"/>
      <c r="AQ59" s="62"/>
      <c r="AR59" s="62"/>
      <c r="AS59" s="62"/>
      <c r="AT59" s="62"/>
      <c r="AU59" s="62"/>
      <c r="AV59" s="62"/>
      <c r="AW59" s="62"/>
      <c r="AX59" s="62"/>
      <c r="AY59" s="62"/>
      <c r="AZ59" s="62"/>
      <c r="BA59" s="62"/>
    </row>
    <row r="60" spans="1:53" s="63" customFormat="1" ht="30">
      <c r="A60" s="71">
        <f t="shared" si="41"/>
        <v>52</v>
      </c>
      <c r="B60" s="50" t="s">
        <v>141</v>
      </c>
      <c r="C60" s="59" t="s">
        <v>180</v>
      </c>
      <c r="D60" s="50" t="s">
        <v>49</v>
      </c>
      <c r="E60" s="59" t="s">
        <v>184</v>
      </c>
      <c r="F60" s="59" t="s">
        <v>188</v>
      </c>
      <c r="G60" s="64">
        <v>26486</v>
      </c>
      <c r="H60" s="64">
        <v>0</v>
      </c>
      <c r="I60" s="66">
        <v>25</v>
      </c>
      <c r="J60" s="66">
        <v>100</v>
      </c>
      <c r="K60" s="66">
        <f t="shared" si="26"/>
        <v>760.1482</v>
      </c>
      <c r="L60" s="66">
        <f t="shared" si="27"/>
        <v>1880.5059999999999</v>
      </c>
      <c r="M60" s="66">
        <f t="shared" si="28"/>
        <v>291.346</v>
      </c>
      <c r="N60" s="66">
        <f t="shared" si="29"/>
        <v>805.1744</v>
      </c>
      <c r="O60" s="66">
        <f t="shared" si="30"/>
        <v>1877.8574</v>
      </c>
      <c r="P60" s="66"/>
      <c r="Q60" s="66"/>
      <c r="R60" s="66">
        <v>0</v>
      </c>
      <c r="S60" s="66">
        <f t="shared" si="31"/>
        <v>5615.032</v>
      </c>
      <c r="T60" s="66">
        <f t="shared" si="32"/>
        <v>1565.3226</v>
      </c>
      <c r="U60" s="66">
        <f t="shared" si="33"/>
        <v>4049.7093999999997</v>
      </c>
      <c r="V60" s="66">
        <f t="shared" si="6"/>
        <v>24795.6774</v>
      </c>
      <c r="W60" s="72">
        <v>111</v>
      </c>
      <c r="X60" s="60"/>
      <c r="Y60" s="61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2"/>
      <c r="AR60" s="62"/>
      <c r="AS60" s="62"/>
      <c r="AT60" s="62"/>
      <c r="AU60" s="62"/>
      <c r="AV60" s="62"/>
      <c r="AW60" s="62"/>
      <c r="AX60" s="62"/>
      <c r="AY60" s="62"/>
      <c r="AZ60" s="62"/>
      <c r="BA60" s="62"/>
    </row>
    <row r="61" spans="1:53" s="63" customFormat="1" ht="30">
      <c r="A61" s="71">
        <f>A60+1</f>
        <v>53</v>
      </c>
      <c r="B61" s="50" t="s">
        <v>251</v>
      </c>
      <c r="C61" s="59" t="s">
        <v>180</v>
      </c>
      <c r="D61" s="50" t="s">
        <v>49</v>
      </c>
      <c r="E61" s="59" t="s">
        <v>184</v>
      </c>
      <c r="F61" s="59" t="s">
        <v>188</v>
      </c>
      <c r="G61" s="64">
        <v>30000</v>
      </c>
      <c r="H61" s="64">
        <v>0</v>
      </c>
      <c r="I61" s="66">
        <v>25</v>
      </c>
      <c r="J61" s="66"/>
      <c r="K61" s="66">
        <f>+G61*2.87%</f>
        <v>861</v>
      </c>
      <c r="L61" s="66">
        <f>+G61*7.1%</f>
        <v>2130</v>
      </c>
      <c r="M61" s="66">
        <f>+G61*1.1%</f>
        <v>330.00000000000006</v>
      </c>
      <c r="N61" s="66">
        <f>+G61*3.04%</f>
        <v>912</v>
      </c>
      <c r="O61" s="66">
        <f>+G61*7.09%</f>
        <v>2127</v>
      </c>
      <c r="P61" s="66"/>
      <c r="Q61" s="66"/>
      <c r="R61" s="66">
        <v>0</v>
      </c>
      <c r="S61" s="66">
        <f>SUM(K61:R61)</f>
        <v>6360</v>
      </c>
      <c r="T61" s="66">
        <f>+K61+N61</f>
        <v>1773</v>
      </c>
      <c r="U61" s="66">
        <f>+L61+M61+O61</f>
        <v>4587</v>
      </c>
      <c r="V61" s="66">
        <f>+G61-T61-H61-I61-R61-J61-P61</f>
        <v>28202</v>
      </c>
      <c r="W61" s="72">
        <v>111</v>
      </c>
      <c r="X61" s="60"/>
      <c r="Y61" s="61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2"/>
      <c r="AR61" s="62"/>
      <c r="AS61" s="62"/>
      <c r="AT61" s="62"/>
      <c r="AU61" s="62"/>
      <c r="AV61" s="62"/>
      <c r="AW61" s="62"/>
      <c r="AX61" s="62"/>
      <c r="AY61" s="62"/>
      <c r="AZ61" s="62"/>
      <c r="BA61" s="62"/>
    </row>
    <row r="62" spans="1:53" s="63" customFormat="1" ht="30">
      <c r="A62" s="71">
        <f>A61+1</f>
        <v>54</v>
      </c>
      <c r="B62" s="50" t="s">
        <v>120</v>
      </c>
      <c r="C62" s="59" t="s">
        <v>180</v>
      </c>
      <c r="D62" s="50" t="s">
        <v>121</v>
      </c>
      <c r="E62" s="59" t="s">
        <v>184</v>
      </c>
      <c r="F62" s="59" t="s">
        <v>189</v>
      </c>
      <c r="G62" s="64">
        <v>26250</v>
      </c>
      <c r="H62" s="64">
        <v>0</v>
      </c>
      <c r="I62" s="66">
        <v>25</v>
      </c>
      <c r="J62" s="66">
        <v>100</v>
      </c>
      <c r="K62" s="66">
        <f>+G62*2.87%</f>
        <v>753.375</v>
      </c>
      <c r="L62" s="66">
        <f>+G62*7.1%</f>
        <v>1863.7499999999998</v>
      </c>
      <c r="M62" s="66">
        <f>+G62*1.1%</f>
        <v>288.75000000000006</v>
      </c>
      <c r="N62" s="66">
        <f>+G62*3.04%</f>
        <v>798</v>
      </c>
      <c r="O62" s="66">
        <f>+G62*7.09%</f>
        <v>1861.1250000000002</v>
      </c>
      <c r="P62" s="66"/>
      <c r="Q62" s="66"/>
      <c r="R62" s="66">
        <v>0</v>
      </c>
      <c r="S62" s="66">
        <f aca="true" t="shared" si="42" ref="S62:S88">SUM(K62:R62)</f>
        <v>5565</v>
      </c>
      <c r="T62" s="66">
        <f aca="true" t="shared" si="43" ref="T62:T88">+K62+N62</f>
        <v>1551.375</v>
      </c>
      <c r="U62" s="66">
        <f>+L62+M62+O62</f>
        <v>4013.625</v>
      </c>
      <c r="V62" s="66">
        <f t="shared" si="6"/>
        <v>24573.625</v>
      </c>
      <c r="W62" s="72">
        <v>111</v>
      </c>
      <c r="X62" s="60"/>
      <c r="Y62" s="61"/>
      <c r="Z62" s="60"/>
      <c r="AA62" s="60"/>
      <c r="AB62" s="60"/>
      <c r="AC62" s="60"/>
      <c r="AD62" s="60"/>
      <c r="AE62" s="60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0"/>
      <c r="AQ62" s="62"/>
      <c r="AR62" s="62"/>
      <c r="AS62" s="62"/>
      <c r="AT62" s="62"/>
      <c r="AU62" s="62"/>
      <c r="AV62" s="62"/>
      <c r="AW62" s="62"/>
      <c r="AX62" s="62"/>
      <c r="AY62" s="62"/>
      <c r="AZ62" s="62"/>
      <c r="BA62" s="62"/>
    </row>
    <row r="63" spans="1:53" s="63" customFormat="1" ht="30">
      <c r="A63" s="71">
        <f t="shared" si="41"/>
        <v>55</v>
      </c>
      <c r="B63" s="50" t="s">
        <v>134</v>
      </c>
      <c r="C63" s="59" t="s">
        <v>180</v>
      </c>
      <c r="D63" s="50" t="s">
        <v>135</v>
      </c>
      <c r="E63" s="59" t="s">
        <v>184</v>
      </c>
      <c r="F63" s="59" t="s">
        <v>188</v>
      </c>
      <c r="G63" s="64">
        <v>30000</v>
      </c>
      <c r="H63" s="64">
        <v>0</v>
      </c>
      <c r="I63" s="66">
        <v>25</v>
      </c>
      <c r="J63" s="66">
        <v>100</v>
      </c>
      <c r="K63" s="66">
        <f>+G63*2.87%</f>
        <v>861</v>
      </c>
      <c r="L63" s="66">
        <f>+G63*7.1%</f>
        <v>2130</v>
      </c>
      <c r="M63" s="66">
        <f>+G63*1.1%</f>
        <v>330.00000000000006</v>
      </c>
      <c r="N63" s="66">
        <f>+G63*3.04%</f>
        <v>912</v>
      </c>
      <c r="O63" s="66">
        <f>+G63*7.09%</f>
        <v>2127</v>
      </c>
      <c r="P63" s="66"/>
      <c r="Q63" s="66"/>
      <c r="R63" s="66">
        <v>0</v>
      </c>
      <c r="S63" s="66">
        <f t="shared" si="42"/>
        <v>6360</v>
      </c>
      <c r="T63" s="66">
        <f t="shared" si="43"/>
        <v>1773</v>
      </c>
      <c r="U63" s="66">
        <f>+L63+M63+O63</f>
        <v>4587</v>
      </c>
      <c r="V63" s="66">
        <f t="shared" si="6"/>
        <v>28102</v>
      </c>
      <c r="W63" s="72">
        <v>111</v>
      </c>
      <c r="X63" s="60"/>
      <c r="Y63" s="61"/>
      <c r="Z63" s="60"/>
      <c r="AA63" s="60"/>
      <c r="AB63" s="60"/>
      <c r="AC63" s="60"/>
      <c r="AD63" s="60"/>
      <c r="AE63" s="60"/>
      <c r="AF63" s="60"/>
      <c r="AG63" s="60"/>
      <c r="AH63" s="60"/>
      <c r="AI63" s="60"/>
      <c r="AJ63" s="60"/>
      <c r="AK63" s="60"/>
      <c r="AL63" s="60"/>
      <c r="AM63" s="60"/>
      <c r="AN63" s="60"/>
      <c r="AO63" s="60"/>
      <c r="AP63" s="60"/>
      <c r="AQ63" s="62"/>
      <c r="AR63" s="62"/>
      <c r="AS63" s="62"/>
      <c r="AT63" s="62"/>
      <c r="AU63" s="62"/>
      <c r="AV63" s="62"/>
      <c r="AW63" s="62"/>
      <c r="AX63" s="62"/>
      <c r="AY63" s="62"/>
      <c r="AZ63" s="62"/>
      <c r="BA63" s="62"/>
    </row>
    <row r="64" spans="1:53" s="63" customFormat="1" ht="30">
      <c r="A64" s="71">
        <f t="shared" si="41"/>
        <v>56</v>
      </c>
      <c r="B64" s="50" t="s">
        <v>152</v>
      </c>
      <c r="C64" s="59" t="s">
        <v>180</v>
      </c>
      <c r="D64" s="50" t="s">
        <v>135</v>
      </c>
      <c r="E64" s="59" t="s">
        <v>184</v>
      </c>
      <c r="F64" s="59" t="s">
        <v>188</v>
      </c>
      <c r="G64" s="64">
        <v>25000</v>
      </c>
      <c r="H64" s="64">
        <v>0</v>
      </c>
      <c r="I64" s="66">
        <v>25</v>
      </c>
      <c r="J64" s="66"/>
      <c r="K64" s="66">
        <f>+G64*2.87%</f>
        <v>717.5</v>
      </c>
      <c r="L64" s="66">
        <f>+G64*7.1%</f>
        <v>1774.9999999999998</v>
      </c>
      <c r="M64" s="66">
        <f>+G64*1.1%</f>
        <v>275</v>
      </c>
      <c r="N64" s="66">
        <f>+G64*3.04%</f>
        <v>760</v>
      </c>
      <c r="O64" s="66">
        <f>+G64*7.09%</f>
        <v>1772.5000000000002</v>
      </c>
      <c r="P64" s="66"/>
      <c r="Q64" s="66"/>
      <c r="R64" s="66">
        <v>0</v>
      </c>
      <c r="S64" s="66">
        <f t="shared" si="42"/>
        <v>5300</v>
      </c>
      <c r="T64" s="66">
        <f t="shared" si="43"/>
        <v>1477.5</v>
      </c>
      <c r="U64" s="66">
        <f>+L64+M64+O64</f>
        <v>3822.5</v>
      </c>
      <c r="V64" s="66">
        <f aca="true" t="shared" si="44" ref="V64:V89">+G64-T64-H64-I64-R64-J64-P64</f>
        <v>23497.5</v>
      </c>
      <c r="W64" s="72">
        <v>111</v>
      </c>
      <c r="X64" s="60"/>
      <c r="Y64" s="61"/>
      <c r="Z64" s="60"/>
      <c r="AA64" s="60"/>
      <c r="AB64" s="60"/>
      <c r="AC64" s="60"/>
      <c r="AD64" s="60"/>
      <c r="AE64" s="60"/>
      <c r="AF64" s="60"/>
      <c r="AG64" s="60"/>
      <c r="AH64" s="60"/>
      <c r="AI64" s="60"/>
      <c r="AJ64" s="60"/>
      <c r="AK64" s="60"/>
      <c r="AL64" s="60"/>
      <c r="AM64" s="60"/>
      <c r="AN64" s="60"/>
      <c r="AO64" s="60"/>
      <c r="AP64" s="60"/>
      <c r="AQ64" s="62"/>
      <c r="AR64" s="62"/>
      <c r="AS64" s="62"/>
      <c r="AT64" s="62"/>
      <c r="AU64" s="62"/>
      <c r="AV64" s="62"/>
      <c r="AW64" s="62"/>
      <c r="AX64" s="62"/>
      <c r="AY64" s="62"/>
      <c r="AZ64" s="62"/>
      <c r="BA64" s="62"/>
    </row>
    <row r="65" spans="1:53" s="63" customFormat="1" ht="30">
      <c r="A65" s="71">
        <f t="shared" si="41"/>
        <v>57</v>
      </c>
      <c r="B65" s="50" t="s">
        <v>13</v>
      </c>
      <c r="C65" s="59" t="s">
        <v>180</v>
      </c>
      <c r="D65" s="50" t="s">
        <v>46</v>
      </c>
      <c r="E65" s="59" t="s">
        <v>184</v>
      </c>
      <c r="F65" s="59" t="s">
        <v>188</v>
      </c>
      <c r="G65" s="64">
        <v>16747.5</v>
      </c>
      <c r="H65" s="64">
        <v>0</v>
      </c>
      <c r="I65" s="66">
        <v>25</v>
      </c>
      <c r="J65" s="66">
        <v>100</v>
      </c>
      <c r="K65" s="66">
        <f aca="true" t="shared" si="45" ref="K65:K88">+G65*2.87%</f>
        <v>480.65325</v>
      </c>
      <c r="L65" s="66">
        <f aca="true" t="shared" si="46" ref="L65:L88">+G65*7.1%</f>
        <v>1189.0725</v>
      </c>
      <c r="M65" s="66">
        <f aca="true" t="shared" si="47" ref="M65:M88">+G65*1.1%</f>
        <v>184.22250000000003</v>
      </c>
      <c r="N65" s="66">
        <f aca="true" t="shared" si="48" ref="N65:N88">+G65*3.04%</f>
        <v>509.124</v>
      </c>
      <c r="O65" s="66">
        <f aca="true" t="shared" si="49" ref="O65:O88">+G65*7.09%</f>
        <v>1187.39775</v>
      </c>
      <c r="P65" s="66"/>
      <c r="Q65" s="66"/>
      <c r="R65" s="66">
        <v>0</v>
      </c>
      <c r="S65" s="66">
        <f t="shared" si="42"/>
        <v>3550.4700000000003</v>
      </c>
      <c r="T65" s="66">
        <f t="shared" si="43"/>
        <v>989.7772500000001</v>
      </c>
      <c r="U65" s="66">
        <f aca="true" t="shared" si="50" ref="U65:U88">+L65+M65+O65</f>
        <v>2560.69275</v>
      </c>
      <c r="V65" s="66">
        <f t="shared" si="44"/>
        <v>15632.72275</v>
      </c>
      <c r="W65" s="72">
        <v>111</v>
      </c>
      <c r="X65" s="60"/>
      <c r="Y65" s="61"/>
      <c r="Z65" s="60"/>
      <c r="AA65" s="60"/>
      <c r="AB65" s="60"/>
      <c r="AC65" s="60"/>
      <c r="AD65" s="60"/>
      <c r="AE65" s="60"/>
      <c r="AF65" s="60"/>
      <c r="AG65" s="60"/>
      <c r="AH65" s="60"/>
      <c r="AI65" s="60"/>
      <c r="AJ65" s="60"/>
      <c r="AK65" s="60"/>
      <c r="AL65" s="60"/>
      <c r="AM65" s="60"/>
      <c r="AN65" s="60"/>
      <c r="AO65" s="60"/>
      <c r="AP65" s="60"/>
      <c r="AQ65" s="62"/>
      <c r="AR65" s="62"/>
      <c r="AS65" s="62"/>
      <c r="AT65" s="62"/>
      <c r="AU65" s="62"/>
      <c r="AV65" s="62"/>
      <c r="AW65" s="62"/>
      <c r="AX65" s="62"/>
      <c r="AY65" s="62"/>
      <c r="AZ65" s="62"/>
      <c r="BA65" s="62"/>
    </row>
    <row r="66" spans="1:53" s="63" customFormat="1" ht="30">
      <c r="A66" s="71">
        <f aca="true" t="shared" si="51" ref="A66:A73">A65+1</f>
        <v>58</v>
      </c>
      <c r="B66" s="50" t="s">
        <v>4</v>
      </c>
      <c r="C66" s="59" t="s">
        <v>180</v>
      </c>
      <c r="D66" s="50" t="s">
        <v>46</v>
      </c>
      <c r="E66" s="59" t="s">
        <v>184</v>
      </c>
      <c r="F66" s="59" t="s">
        <v>189</v>
      </c>
      <c r="G66" s="64">
        <v>16500</v>
      </c>
      <c r="H66" s="64">
        <v>0</v>
      </c>
      <c r="I66" s="66">
        <v>25</v>
      </c>
      <c r="J66" s="66">
        <v>100</v>
      </c>
      <c r="K66" s="66">
        <f t="shared" si="45"/>
        <v>473.55</v>
      </c>
      <c r="L66" s="66">
        <f t="shared" si="46"/>
        <v>1171.5</v>
      </c>
      <c r="M66" s="66">
        <f t="shared" si="47"/>
        <v>181.50000000000003</v>
      </c>
      <c r="N66" s="66">
        <f t="shared" si="48"/>
        <v>501.6</v>
      </c>
      <c r="O66" s="66">
        <f t="shared" si="49"/>
        <v>1169.8500000000001</v>
      </c>
      <c r="P66" s="66"/>
      <c r="Q66" s="66"/>
      <c r="R66" s="66">
        <v>1350.12</v>
      </c>
      <c r="S66" s="66">
        <f t="shared" si="42"/>
        <v>4848.12</v>
      </c>
      <c r="T66" s="66">
        <f t="shared" si="43"/>
        <v>975.1500000000001</v>
      </c>
      <c r="U66" s="66">
        <f t="shared" si="50"/>
        <v>2522.8500000000004</v>
      </c>
      <c r="V66" s="66">
        <f t="shared" si="44"/>
        <v>14049.73</v>
      </c>
      <c r="W66" s="72">
        <v>111</v>
      </c>
      <c r="X66" s="60"/>
      <c r="Y66" s="61"/>
      <c r="Z66" s="60"/>
      <c r="AA66" s="60"/>
      <c r="AB66" s="60"/>
      <c r="AC66" s="60"/>
      <c r="AD66" s="60"/>
      <c r="AE66" s="60"/>
      <c r="AF66" s="60"/>
      <c r="AG66" s="60"/>
      <c r="AH66" s="60"/>
      <c r="AI66" s="60"/>
      <c r="AJ66" s="60"/>
      <c r="AK66" s="60"/>
      <c r="AL66" s="60"/>
      <c r="AM66" s="60"/>
      <c r="AN66" s="60"/>
      <c r="AO66" s="60"/>
      <c r="AP66" s="60"/>
      <c r="AQ66" s="62"/>
      <c r="AR66" s="62"/>
      <c r="AS66" s="62"/>
      <c r="AT66" s="62"/>
      <c r="AU66" s="62"/>
      <c r="AV66" s="62"/>
      <c r="AW66" s="62"/>
      <c r="AX66" s="62"/>
      <c r="AY66" s="62"/>
      <c r="AZ66" s="62"/>
      <c r="BA66" s="62"/>
    </row>
    <row r="67" spans="1:53" s="63" customFormat="1" ht="30">
      <c r="A67" s="71">
        <f t="shared" si="51"/>
        <v>59</v>
      </c>
      <c r="B67" s="50" t="s">
        <v>10</v>
      </c>
      <c r="C67" s="59" t="s">
        <v>180</v>
      </c>
      <c r="D67" s="50" t="s">
        <v>46</v>
      </c>
      <c r="E67" s="59" t="s">
        <v>184</v>
      </c>
      <c r="F67" s="59" t="s">
        <v>189</v>
      </c>
      <c r="G67" s="64">
        <v>16500</v>
      </c>
      <c r="H67" s="64">
        <v>0</v>
      </c>
      <c r="I67" s="66">
        <v>25</v>
      </c>
      <c r="J67" s="66">
        <v>100</v>
      </c>
      <c r="K67" s="66">
        <f t="shared" si="45"/>
        <v>473.55</v>
      </c>
      <c r="L67" s="66">
        <f t="shared" si="46"/>
        <v>1171.5</v>
      </c>
      <c r="M67" s="66">
        <f t="shared" si="47"/>
        <v>181.50000000000003</v>
      </c>
      <c r="N67" s="66">
        <f t="shared" si="48"/>
        <v>501.6</v>
      </c>
      <c r="O67" s="66">
        <f t="shared" si="49"/>
        <v>1169.8500000000001</v>
      </c>
      <c r="P67" s="66"/>
      <c r="Q67" s="66"/>
      <c r="R67" s="66">
        <v>0</v>
      </c>
      <c r="S67" s="66">
        <f t="shared" si="42"/>
        <v>3498</v>
      </c>
      <c r="T67" s="66">
        <f t="shared" si="43"/>
        <v>975.1500000000001</v>
      </c>
      <c r="U67" s="66">
        <f t="shared" si="50"/>
        <v>2522.8500000000004</v>
      </c>
      <c r="V67" s="66">
        <f t="shared" si="44"/>
        <v>15399.85</v>
      </c>
      <c r="W67" s="72">
        <v>111</v>
      </c>
      <c r="X67" s="60"/>
      <c r="Y67" s="61"/>
      <c r="Z67" s="60"/>
      <c r="AA67" s="60"/>
      <c r="AB67" s="60"/>
      <c r="AC67" s="60"/>
      <c r="AD67" s="60"/>
      <c r="AE67" s="60"/>
      <c r="AF67" s="60"/>
      <c r="AG67" s="60"/>
      <c r="AH67" s="60"/>
      <c r="AI67" s="60"/>
      <c r="AJ67" s="60"/>
      <c r="AK67" s="60"/>
      <c r="AL67" s="60"/>
      <c r="AM67" s="60"/>
      <c r="AN67" s="60"/>
      <c r="AO67" s="60"/>
      <c r="AP67" s="60"/>
      <c r="AQ67" s="62"/>
      <c r="AR67" s="62"/>
      <c r="AS67" s="62"/>
      <c r="AT67" s="62"/>
      <c r="AU67" s="62"/>
      <c r="AV67" s="62"/>
      <c r="AW67" s="62"/>
      <c r="AX67" s="62"/>
      <c r="AY67" s="62"/>
      <c r="AZ67" s="62"/>
      <c r="BA67" s="62"/>
    </row>
    <row r="68" spans="1:53" s="63" customFormat="1" ht="30">
      <c r="A68" s="71">
        <f t="shared" si="51"/>
        <v>60</v>
      </c>
      <c r="B68" s="50" t="s">
        <v>12</v>
      </c>
      <c r="C68" s="59" t="s">
        <v>180</v>
      </c>
      <c r="D68" s="50" t="s">
        <v>46</v>
      </c>
      <c r="E68" s="59" t="s">
        <v>184</v>
      </c>
      <c r="F68" s="59" t="s">
        <v>188</v>
      </c>
      <c r="G68" s="64">
        <v>16500</v>
      </c>
      <c r="H68" s="64">
        <v>0</v>
      </c>
      <c r="I68" s="66">
        <v>25</v>
      </c>
      <c r="J68" s="66">
        <v>100</v>
      </c>
      <c r="K68" s="66">
        <f t="shared" si="45"/>
        <v>473.55</v>
      </c>
      <c r="L68" s="66">
        <f t="shared" si="46"/>
        <v>1171.5</v>
      </c>
      <c r="M68" s="66">
        <f t="shared" si="47"/>
        <v>181.50000000000003</v>
      </c>
      <c r="N68" s="66">
        <f t="shared" si="48"/>
        <v>501.6</v>
      </c>
      <c r="O68" s="66">
        <f t="shared" si="49"/>
        <v>1169.8500000000001</v>
      </c>
      <c r="P68" s="66"/>
      <c r="Q68" s="66"/>
      <c r="R68" s="66">
        <v>0</v>
      </c>
      <c r="S68" s="66">
        <f t="shared" si="42"/>
        <v>3498</v>
      </c>
      <c r="T68" s="66">
        <f t="shared" si="43"/>
        <v>975.1500000000001</v>
      </c>
      <c r="U68" s="66">
        <f t="shared" si="50"/>
        <v>2522.8500000000004</v>
      </c>
      <c r="V68" s="66">
        <f t="shared" si="44"/>
        <v>15399.85</v>
      </c>
      <c r="W68" s="72">
        <v>111</v>
      </c>
      <c r="X68" s="60"/>
      <c r="Y68" s="61"/>
      <c r="Z68" s="60"/>
      <c r="AA68" s="60"/>
      <c r="AB68" s="60"/>
      <c r="AC68" s="60"/>
      <c r="AD68" s="60"/>
      <c r="AE68" s="60"/>
      <c r="AF68" s="60"/>
      <c r="AG68" s="60"/>
      <c r="AH68" s="60"/>
      <c r="AI68" s="60"/>
      <c r="AJ68" s="60"/>
      <c r="AK68" s="60"/>
      <c r="AL68" s="60"/>
      <c r="AM68" s="60"/>
      <c r="AN68" s="60"/>
      <c r="AO68" s="60"/>
      <c r="AP68" s="60"/>
      <c r="AQ68" s="62"/>
      <c r="AR68" s="62"/>
      <c r="AS68" s="62"/>
      <c r="AT68" s="62"/>
      <c r="AU68" s="62"/>
      <c r="AV68" s="62"/>
      <c r="AW68" s="62"/>
      <c r="AX68" s="62"/>
      <c r="AY68" s="62"/>
      <c r="AZ68" s="62"/>
      <c r="BA68" s="62"/>
    </row>
    <row r="69" spans="1:53" s="63" customFormat="1" ht="30">
      <c r="A69" s="71">
        <f t="shared" si="51"/>
        <v>61</v>
      </c>
      <c r="B69" s="50" t="s">
        <v>35</v>
      </c>
      <c r="C69" s="59" t="s">
        <v>180</v>
      </c>
      <c r="D69" s="50" t="s">
        <v>46</v>
      </c>
      <c r="E69" s="59" t="s">
        <v>184</v>
      </c>
      <c r="F69" s="59" t="s">
        <v>189</v>
      </c>
      <c r="G69" s="64">
        <v>16500</v>
      </c>
      <c r="H69" s="64">
        <v>0</v>
      </c>
      <c r="I69" s="66">
        <v>25</v>
      </c>
      <c r="J69" s="66">
        <v>100</v>
      </c>
      <c r="K69" s="66">
        <f t="shared" si="45"/>
        <v>473.55</v>
      </c>
      <c r="L69" s="66">
        <f t="shared" si="46"/>
        <v>1171.5</v>
      </c>
      <c r="M69" s="66">
        <f t="shared" si="47"/>
        <v>181.50000000000003</v>
      </c>
      <c r="N69" s="66">
        <f t="shared" si="48"/>
        <v>501.6</v>
      </c>
      <c r="O69" s="66">
        <f t="shared" si="49"/>
        <v>1169.8500000000001</v>
      </c>
      <c r="P69" s="66"/>
      <c r="Q69" s="66"/>
      <c r="R69" s="66">
        <v>0</v>
      </c>
      <c r="S69" s="66">
        <f t="shared" si="42"/>
        <v>3498</v>
      </c>
      <c r="T69" s="66">
        <f t="shared" si="43"/>
        <v>975.1500000000001</v>
      </c>
      <c r="U69" s="66">
        <f t="shared" si="50"/>
        <v>2522.8500000000004</v>
      </c>
      <c r="V69" s="66">
        <f t="shared" si="44"/>
        <v>15399.85</v>
      </c>
      <c r="W69" s="72">
        <v>111</v>
      </c>
      <c r="X69" s="60"/>
      <c r="Y69" s="61"/>
      <c r="Z69" s="60"/>
      <c r="AA69" s="60"/>
      <c r="AB69" s="60"/>
      <c r="AC69" s="60"/>
      <c r="AD69" s="60"/>
      <c r="AE69" s="60"/>
      <c r="AF69" s="60"/>
      <c r="AG69" s="60"/>
      <c r="AH69" s="60"/>
      <c r="AI69" s="60"/>
      <c r="AJ69" s="60"/>
      <c r="AK69" s="60"/>
      <c r="AL69" s="60"/>
      <c r="AM69" s="60"/>
      <c r="AN69" s="60"/>
      <c r="AO69" s="60"/>
      <c r="AP69" s="60"/>
      <c r="AQ69" s="62"/>
      <c r="AR69" s="62"/>
      <c r="AS69" s="62"/>
      <c r="AT69" s="62"/>
      <c r="AU69" s="62"/>
      <c r="AV69" s="62"/>
      <c r="AW69" s="62"/>
      <c r="AX69" s="62"/>
      <c r="AY69" s="62"/>
      <c r="AZ69" s="62"/>
      <c r="BA69" s="62"/>
    </row>
    <row r="70" spans="1:53" s="63" customFormat="1" ht="30">
      <c r="A70" s="71">
        <f t="shared" si="51"/>
        <v>62</v>
      </c>
      <c r="B70" s="50" t="s">
        <v>37</v>
      </c>
      <c r="C70" s="59" t="s">
        <v>180</v>
      </c>
      <c r="D70" s="50" t="s">
        <v>46</v>
      </c>
      <c r="E70" s="59" t="s">
        <v>184</v>
      </c>
      <c r="F70" s="59" t="s">
        <v>189</v>
      </c>
      <c r="G70" s="64">
        <v>16500</v>
      </c>
      <c r="H70" s="64">
        <v>0</v>
      </c>
      <c r="I70" s="66">
        <v>25</v>
      </c>
      <c r="J70" s="66">
        <v>100</v>
      </c>
      <c r="K70" s="66">
        <f t="shared" si="45"/>
        <v>473.55</v>
      </c>
      <c r="L70" s="66">
        <f t="shared" si="46"/>
        <v>1171.5</v>
      </c>
      <c r="M70" s="66">
        <f t="shared" si="47"/>
        <v>181.50000000000003</v>
      </c>
      <c r="N70" s="66">
        <f t="shared" si="48"/>
        <v>501.6</v>
      </c>
      <c r="O70" s="66">
        <f t="shared" si="49"/>
        <v>1169.8500000000001</v>
      </c>
      <c r="P70" s="66"/>
      <c r="Q70" s="66"/>
      <c r="R70" s="66">
        <v>0</v>
      </c>
      <c r="S70" s="66">
        <f t="shared" si="42"/>
        <v>3498</v>
      </c>
      <c r="T70" s="66">
        <f t="shared" si="43"/>
        <v>975.1500000000001</v>
      </c>
      <c r="U70" s="66">
        <f t="shared" si="50"/>
        <v>2522.8500000000004</v>
      </c>
      <c r="V70" s="66">
        <f t="shared" si="44"/>
        <v>15399.85</v>
      </c>
      <c r="W70" s="72">
        <v>111</v>
      </c>
      <c r="X70" s="60"/>
      <c r="Y70" s="61"/>
      <c r="Z70" s="60"/>
      <c r="AA70" s="60"/>
      <c r="AB70" s="60"/>
      <c r="AC70" s="60"/>
      <c r="AD70" s="60"/>
      <c r="AE70" s="60"/>
      <c r="AF70" s="60"/>
      <c r="AG70" s="60"/>
      <c r="AH70" s="60"/>
      <c r="AI70" s="60"/>
      <c r="AJ70" s="60"/>
      <c r="AK70" s="60"/>
      <c r="AL70" s="60"/>
      <c r="AM70" s="60"/>
      <c r="AN70" s="60"/>
      <c r="AO70" s="60"/>
      <c r="AP70" s="60"/>
      <c r="AQ70" s="62"/>
      <c r="AR70" s="62"/>
      <c r="AS70" s="62"/>
      <c r="AT70" s="62"/>
      <c r="AU70" s="62"/>
      <c r="AV70" s="62"/>
      <c r="AW70" s="62"/>
      <c r="AX70" s="62"/>
      <c r="AY70" s="62"/>
      <c r="AZ70" s="62"/>
      <c r="BA70" s="62"/>
    </row>
    <row r="71" spans="1:53" s="63" customFormat="1" ht="30">
      <c r="A71" s="71">
        <f t="shared" si="51"/>
        <v>63</v>
      </c>
      <c r="B71" s="50" t="s">
        <v>85</v>
      </c>
      <c r="C71" s="59" t="s">
        <v>180</v>
      </c>
      <c r="D71" s="50" t="s">
        <v>46</v>
      </c>
      <c r="E71" s="59" t="s">
        <v>184</v>
      </c>
      <c r="F71" s="59" t="s">
        <v>188</v>
      </c>
      <c r="G71" s="64">
        <v>16500</v>
      </c>
      <c r="H71" s="64">
        <v>0</v>
      </c>
      <c r="I71" s="66">
        <v>25</v>
      </c>
      <c r="J71" s="66">
        <v>100</v>
      </c>
      <c r="K71" s="66">
        <f t="shared" si="45"/>
        <v>473.55</v>
      </c>
      <c r="L71" s="66">
        <f t="shared" si="46"/>
        <v>1171.5</v>
      </c>
      <c r="M71" s="66">
        <f t="shared" si="47"/>
        <v>181.50000000000003</v>
      </c>
      <c r="N71" s="66">
        <f t="shared" si="48"/>
        <v>501.6</v>
      </c>
      <c r="O71" s="66">
        <f t="shared" si="49"/>
        <v>1169.8500000000001</v>
      </c>
      <c r="P71" s="66"/>
      <c r="Q71" s="66"/>
      <c r="R71" s="66">
        <v>0</v>
      </c>
      <c r="S71" s="66">
        <f t="shared" si="42"/>
        <v>3498</v>
      </c>
      <c r="T71" s="66">
        <f t="shared" si="43"/>
        <v>975.1500000000001</v>
      </c>
      <c r="U71" s="66">
        <f t="shared" si="50"/>
        <v>2522.8500000000004</v>
      </c>
      <c r="V71" s="66">
        <f t="shared" si="44"/>
        <v>15399.85</v>
      </c>
      <c r="W71" s="72">
        <v>111</v>
      </c>
      <c r="X71" s="60"/>
      <c r="Y71" s="61"/>
      <c r="Z71" s="60"/>
      <c r="AA71" s="60"/>
      <c r="AB71" s="60"/>
      <c r="AC71" s="60"/>
      <c r="AD71" s="60"/>
      <c r="AE71" s="60"/>
      <c r="AF71" s="60"/>
      <c r="AG71" s="60"/>
      <c r="AH71" s="60"/>
      <c r="AI71" s="60"/>
      <c r="AJ71" s="60"/>
      <c r="AK71" s="60"/>
      <c r="AL71" s="60"/>
      <c r="AM71" s="60"/>
      <c r="AN71" s="60"/>
      <c r="AO71" s="60"/>
      <c r="AP71" s="60"/>
      <c r="AQ71" s="62"/>
      <c r="AR71" s="62"/>
      <c r="AS71" s="62"/>
      <c r="AT71" s="62"/>
      <c r="AU71" s="62"/>
      <c r="AV71" s="62"/>
      <c r="AW71" s="62"/>
      <c r="AX71" s="62"/>
      <c r="AY71" s="62"/>
      <c r="AZ71" s="62"/>
      <c r="BA71" s="62"/>
    </row>
    <row r="72" spans="1:53" s="63" customFormat="1" ht="30">
      <c r="A72" s="71">
        <f t="shared" si="51"/>
        <v>64</v>
      </c>
      <c r="B72" s="50" t="s">
        <v>99</v>
      </c>
      <c r="C72" s="59" t="s">
        <v>180</v>
      </c>
      <c r="D72" s="50" t="s">
        <v>46</v>
      </c>
      <c r="E72" s="59" t="s">
        <v>184</v>
      </c>
      <c r="F72" s="59" t="s">
        <v>189</v>
      </c>
      <c r="G72" s="66">
        <v>15000</v>
      </c>
      <c r="H72" s="64">
        <v>0</v>
      </c>
      <c r="I72" s="66">
        <v>25</v>
      </c>
      <c r="J72" s="66">
        <v>100</v>
      </c>
      <c r="K72" s="66">
        <f t="shared" si="45"/>
        <v>430.5</v>
      </c>
      <c r="L72" s="66">
        <f t="shared" si="46"/>
        <v>1065</v>
      </c>
      <c r="M72" s="66">
        <f t="shared" si="47"/>
        <v>165.00000000000003</v>
      </c>
      <c r="N72" s="66">
        <f t="shared" si="48"/>
        <v>456</v>
      </c>
      <c r="O72" s="66">
        <f t="shared" si="49"/>
        <v>1063.5</v>
      </c>
      <c r="P72" s="66"/>
      <c r="Q72" s="66"/>
      <c r="R72" s="66">
        <v>0</v>
      </c>
      <c r="S72" s="70">
        <f t="shared" si="42"/>
        <v>3180</v>
      </c>
      <c r="T72" s="66">
        <f t="shared" si="43"/>
        <v>886.5</v>
      </c>
      <c r="U72" s="66">
        <f t="shared" si="50"/>
        <v>2293.5</v>
      </c>
      <c r="V72" s="66">
        <f t="shared" si="44"/>
        <v>13988.5</v>
      </c>
      <c r="W72" s="72">
        <v>111</v>
      </c>
      <c r="X72" s="60"/>
      <c r="Y72" s="61"/>
      <c r="Z72" s="60"/>
      <c r="AA72" s="60"/>
      <c r="AB72" s="60"/>
      <c r="AC72" s="60"/>
      <c r="AD72" s="60"/>
      <c r="AE72" s="60"/>
      <c r="AF72" s="60"/>
      <c r="AG72" s="60"/>
      <c r="AH72" s="60"/>
      <c r="AI72" s="60"/>
      <c r="AJ72" s="60"/>
      <c r="AK72" s="60"/>
      <c r="AL72" s="60"/>
      <c r="AM72" s="60"/>
      <c r="AN72" s="60"/>
      <c r="AO72" s="60"/>
      <c r="AP72" s="60"/>
      <c r="AQ72" s="62"/>
      <c r="AR72" s="62"/>
      <c r="AS72" s="62"/>
      <c r="AT72" s="62"/>
      <c r="AU72" s="62"/>
      <c r="AV72" s="62"/>
      <c r="AW72" s="62"/>
      <c r="AX72" s="62"/>
      <c r="AY72" s="62"/>
      <c r="AZ72" s="62"/>
      <c r="BA72" s="62"/>
    </row>
    <row r="73" spans="1:53" s="63" customFormat="1" ht="30">
      <c r="A73" s="71">
        <f t="shared" si="51"/>
        <v>65</v>
      </c>
      <c r="B73" s="50" t="s">
        <v>100</v>
      </c>
      <c r="C73" s="59" t="s">
        <v>180</v>
      </c>
      <c r="D73" s="50" t="s">
        <v>46</v>
      </c>
      <c r="E73" s="59" t="s">
        <v>184</v>
      </c>
      <c r="F73" s="59" t="s">
        <v>188</v>
      </c>
      <c r="G73" s="64">
        <v>15000</v>
      </c>
      <c r="H73" s="64">
        <v>0</v>
      </c>
      <c r="I73" s="66">
        <v>25</v>
      </c>
      <c r="J73" s="66">
        <v>100</v>
      </c>
      <c r="K73" s="66">
        <f t="shared" si="45"/>
        <v>430.5</v>
      </c>
      <c r="L73" s="66">
        <f t="shared" si="46"/>
        <v>1065</v>
      </c>
      <c r="M73" s="66">
        <f t="shared" si="47"/>
        <v>165.00000000000003</v>
      </c>
      <c r="N73" s="66">
        <f t="shared" si="48"/>
        <v>456</v>
      </c>
      <c r="O73" s="66">
        <f t="shared" si="49"/>
        <v>1063.5</v>
      </c>
      <c r="P73" s="66"/>
      <c r="Q73" s="66"/>
      <c r="R73" s="66">
        <v>0</v>
      </c>
      <c r="S73" s="66">
        <f t="shared" si="42"/>
        <v>3180</v>
      </c>
      <c r="T73" s="66">
        <f t="shared" si="43"/>
        <v>886.5</v>
      </c>
      <c r="U73" s="66">
        <f t="shared" si="50"/>
        <v>2293.5</v>
      </c>
      <c r="V73" s="66">
        <f t="shared" si="44"/>
        <v>13988.5</v>
      </c>
      <c r="W73" s="72">
        <v>111</v>
      </c>
      <c r="X73" s="60"/>
      <c r="Y73" s="61"/>
      <c r="Z73" s="60"/>
      <c r="AA73" s="60"/>
      <c r="AB73" s="60"/>
      <c r="AC73" s="60"/>
      <c r="AD73" s="60"/>
      <c r="AE73" s="60"/>
      <c r="AF73" s="60"/>
      <c r="AG73" s="60"/>
      <c r="AH73" s="60"/>
      <c r="AI73" s="60"/>
      <c r="AJ73" s="60"/>
      <c r="AK73" s="60"/>
      <c r="AL73" s="60"/>
      <c r="AM73" s="60"/>
      <c r="AN73" s="60"/>
      <c r="AO73" s="60"/>
      <c r="AP73" s="60"/>
      <c r="AQ73" s="62"/>
      <c r="AR73" s="62"/>
      <c r="AS73" s="62"/>
      <c r="AT73" s="62"/>
      <c r="AU73" s="62"/>
      <c r="AV73" s="62"/>
      <c r="AW73" s="62"/>
      <c r="AX73" s="62"/>
      <c r="AY73" s="62"/>
      <c r="AZ73" s="62"/>
      <c r="BA73" s="62"/>
    </row>
    <row r="74" spans="1:53" s="63" customFormat="1" ht="30">
      <c r="A74" s="71">
        <f>A73+1</f>
        <v>66</v>
      </c>
      <c r="B74" s="50" t="s">
        <v>154</v>
      </c>
      <c r="C74" s="59" t="s">
        <v>180</v>
      </c>
      <c r="D74" s="50" t="s">
        <v>46</v>
      </c>
      <c r="E74" s="59" t="s">
        <v>184</v>
      </c>
      <c r="F74" s="59" t="s">
        <v>189</v>
      </c>
      <c r="G74" s="66">
        <v>16000</v>
      </c>
      <c r="H74" s="64">
        <v>0</v>
      </c>
      <c r="I74" s="66">
        <v>25</v>
      </c>
      <c r="J74" s="66"/>
      <c r="K74" s="66">
        <f aca="true" t="shared" si="52" ref="K74:K82">+G74*2.87%</f>
        <v>459.2</v>
      </c>
      <c r="L74" s="66">
        <f aca="true" t="shared" si="53" ref="L74:L82">+G74*7.1%</f>
        <v>1136</v>
      </c>
      <c r="M74" s="66">
        <f aca="true" t="shared" si="54" ref="M74:M82">+G74*1.1%</f>
        <v>176.00000000000003</v>
      </c>
      <c r="N74" s="66">
        <f aca="true" t="shared" si="55" ref="N74:N82">+G74*3.04%</f>
        <v>486.4</v>
      </c>
      <c r="O74" s="66">
        <f aca="true" t="shared" si="56" ref="O74:O82">+G74*7.09%</f>
        <v>1134.4</v>
      </c>
      <c r="P74" s="66"/>
      <c r="Q74" s="66"/>
      <c r="R74" s="66">
        <v>0</v>
      </c>
      <c r="S74" s="70">
        <f t="shared" si="42"/>
        <v>3392</v>
      </c>
      <c r="T74" s="66">
        <f t="shared" si="43"/>
        <v>945.5999999999999</v>
      </c>
      <c r="U74" s="66">
        <f aca="true" t="shared" si="57" ref="U74:U82">+L74+M74+O74</f>
        <v>2446.4</v>
      </c>
      <c r="V74" s="66">
        <f t="shared" si="44"/>
        <v>15029.4</v>
      </c>
      <c r="W74" s="72">
        <v>111</v>
      </c>
      <c r="X74" s="60"/>
      <c r="Y74" s="61"/>
      <c r="Z74" s="60"/>
      <c r="AA74" s="60"/>
      <c r="AB74" s="60"/>
      <c r="AC74" s="60"/>
      <c r="AD74" s="60"/>
      <c r="AE74" s="60"/>
      <c r="AF74" s="60"/>
      <c r="AG74" s="60"/>
      <c r="AH74" s="60"/>
      <c r="AI74" s="60"/>
      <c r="AJ74" s="60"/>
      <c r="AK74" s="60"/>
      <c r="AL74" s="60"/>
      <c r="AM74" s="60"/>
      <c r="AN74" s="60"/>
      <c r="AO74" s="60"/>
      <c r="AP74" s="60"/>
      <c r="AQ74" s="62"/>
      <c r="AR74" s="62"/>
      <c r="AS74" s="62"/>
      <c r="AT74" s="62"/>
      <c r="AU74" s="62"/>
      <c r="AV74" s="62"/>
      <c r="AW74" s="62"/>
      <c r="AX74" s="62"/>
      <c r="AY74" s="62"/>
      <c r="AZ74" s="62"/>
      <c r="BA74" s="62"/>
    </row>
    <row r="75" spans="1:53" s="63" customFormat="1" ht="30">
      <c r="A75" s="71">
        <f aca="true" t="shared" si="58" ref="A75:A87">A74+1</f>
        <v>67</v>
      </c>
      <c r="B75" s="50" t="s">
        <v>160</v>
      </c>
      <c r="C75" s="59" t="s">
        <v>180</v>
      </c>
      <c r="D75" s="50" t="s">
        <v>46</v>
      </c>
      <c r="E75" s="59" t="s">
        <v>184</v>
      </c>
      <c r="F75" s="59" t="s">
        <v>189</v>
      </c>
      <c r="G75" s="64">
        <v>16000</v>
      </c>
      <c r="H75" s="64">
        <v>0</v>
      </c>
      <c r="I75" s="66">
        <v>25</v>
      </c>
      <c r="J75" s="66"/>
      <c r="K75" s="66">
        <f t="shared" si="52"/>
        <v>459.2</v>
      </c>
      <c r="L75" s="66">
        <f t="shared" si="53"/>
        <v>1136</v>
      </c>
      <c r="M75" s="66">
        <f t="shared" si="54"/>
        <v>176.00000000000003</v>
      </c>
      <c r="N75" s="66">
        <f t="shared" si="55"/>
        <v>486.4</v>
      </c>
      <c r="O75" s="66">
        <f t="shared" si="56"/>
        <v>1134.4</v>
      </c>
      <c r="P75" s="66"/>
      <c r="Q75" s="66"/>
      <c r="R75" s="66">
        <v>0</v>
      </c>
      <c r="S75" s="66">
        <f t="shared" si="42"/>
        <v>3392</v>
      </c>
      <c r="T75" s="66">
        <f t="shared" si="43"/>
        <v>945.5999999999999</v>
      </c>
      <c r="U75" s="66">
        <f t="shared" si="57"/>
        <v>2446.4</v>
      </c>
      <c r="V75" s="66">
        <f t="shared" si="44"/>
        <v>15029.4</v>
      </c>
      <c r="W75" s="72">
        <v>111</v>
      </c>
      <c r="X75" s="60"/>
      <c r="Y75" s="61"/>
      <c r="Z75" s="60"/>
      <c r="AA75" s="60"/>
      <c r="AB75" s="60"/>
      <c r="AC75" s="60"/>
      <c r="AD75" s="60"/>
      <c r="AE75" s="60"/>
      <c r="AF75" s="60"/>
      <c r="AG75" s="60"/>
      <c r="AH75" s="60"/>
      <c r="AI75" s="60"/>
      <c r="AJ75" s="60"/>
      <c r="AK75" s="60"/>
      <c r="AL75" s="60"/>
      <c r="AM75" s="60"/>
      <c r="AN75" s="60"/>
      <c r="AO75" s="60"/>
      <c r="AP75" s="60"/>
      <c r="AQ75" s="62"/>
      <c r="AR75" s="62"/>
      <c r="AS75" s="62"/>
      <c r="AT75" s="62"/>
      <c r="AU75" s="62"/>
      <c r="AV75" s="62"/>
      <c r="AW75" s="62"/>
      <c r="AX75" s="62"/>
      <c r="AY75" s="62"/>
      <c r="AZ75" s="62"/>
      <c r="BA75" s="62"/>
    </row>
    <row r="76" spans="1:53" s="63" customFormat="1" ht="30">
      <c r="A76" s="71">
        <f t="shared" si="58"/>
        <v>68</v>
      </c>
      <c r="B76" s="50" t="s">
        <v>161</v>
      </c>
      <c r="C76" s="59" t="s">
        <v>180</v>
      </c>
      <c r="D76" s="50" t="s">
        <v>46</v>
      </c>
      <c r="E76" s="59" t="s">
        <v>184</v>
      </c>
      <c r="F76" s="59" t="s">
        <v>189</v>
      </c>
      <c r="G76" s="64">
        <v>16000</v>
      </c>
      <c r="H76" s="64">
        <v>0</v>
      </c>
      <c r="I76" s="66">
        <v>25</v>
      </c>
      <c r="J76" s="66"/>
      <c r="K76" s="66">
        <f t="shared" si="52"/>
        <v>459.2</v>
      </c>
      <c r="L76" s="66">
        <f t="shared" si="53"/>
        <v>1136</v>
      </c>
      <c r="M76" s="66">
        <f t="shared" si="54"/>
        <v>176.00000000000003</v>
      </c>
      <c r="N76" s="66">
        <f t="shared" si="55"/>
        <v>486.4</v>
      </c>
      <c r="O76" s="66">
        <f t="shared" si="56"/>
        <v>1134.4</v>
      </c>
      <c r="P76" s="66"/>
      <c r="Q76" s="66"/>
      <c r="R76" s="66">
        <v>0</v>
      </c>
      <c r="S76" s="66">
        <f t="shared" si="42"/>
        <v>3392</v>
      </c>
      <c r="T76" s="66">
        <f t="shared" si="43"/>
        <v>945.5999999999999</v>
      </c>
      <c r="U76" s="66">
        <f t="shared" si="57"/>
        <v>2446.4</v>
      </c>
      <c r="V76" s="66">
        <f t="shared" si="44"/>
        <v>15029.4</v>
      </c>
      <c r="W76" s="72">
        <v>111</v>
      </c>
      <c r="X76" s="60"/>
      <c r="Y76" s="61"/>
      <c r="Z76" s="60"/>
      <c r="AA76" s="60"/>
      <c r="AB76" s="60"/>
      <c r="AC76" s="60"/>
      <c r="AD76" s="60"/>
      <c r="AE76" s="60"/>
      <c r="AF76" s="60"/>
      <c r="AG76" s="60"/>
      <c r="AH76" s="60"/>
      <c r="AI76" s="60"/>
      <c r="AJ76" s="60"/>
      <c r="AK76" s="60"/>
      <c r="AL76" s="60"/>
      <c r="AM76" s="60"/>
      <c r="AN76" s="60"/>
      <c r="AO76" s="60"/>
      <c r="AP76" s="60"/>
      <c r="AQ76" s="62"/>
      <c r="AR76" s="62"/>
      <c r="AS76" s="62"/>
      <c r="AT76" s="62"/>
      <c r="AU76" s="62"/>
      <c r="AV76" s="62"/>
      <c r="AW76" s="62"/>
      <c r="AX76" s="62"/>
      <c r="AY76" s="62"/>
      <c r="AZ76" s="62"/>
      <c r="BA76" s="62"/>
    </row>
    <row r="77" spans="1:53" s="63" customFormat="1" ht="30">
      <c r="A77" s="71">
        <f t="shared" si="58"/>
        <v>69</v>
      </c>
      <c r="B77" s="50" t="s">
        <v>136</v>
      </c>
      <c r="C77" s="59" t="s">
        <v>180</v>
      </c>
      <c r="D77" s="50" t="s">
        <v>137</v>
      </c>
      <c r="E77" s="59" t="s">
        <v>184</v>
      </c>
      <c r="F77" s="59" t="s">
        <v>188</v>
      </c>
      <c r="G77" s="64">
        <v>22000</v>
      </c>
      <c r="H77" s="64">
        <v>0</v>
      </c>
      <c r="I77" s="66">
        <v>25</v>
      </c>
      <c r="J77" s="66">
        <v>100</v>
      </c>
      <c r="K77" s="66">
        <f t="shared" si="52"/>
        <v>631.4</v>
      </c>
      <c r="L77" s="66">
        <f t="shared" si="53"/>
        <v>1561.9999999999998</v>
      </c>
      <c r="M77" s="66">
        <f t="shared" si="54"/>
        <v>242.00000000000003</v>
      </c>
      <c r="N77" s="66">
        <f t="shared" si="55"/>
        <v>668.8</v>
      </c>
      <c r="O77" s="66">
        <f t="shared" si="56"/>
        <v>1559.8000000000002</v>
      </c>
      <c r="P77" s="66"/>
      <c r="Q77" s="66"/>
      <c r="R77" s="66">
        <v>0</v>
      </c>
      <c r="S77" s="66">
        <f t="shared" si="42"/>
        <v>4664</v>
      </c>
      <c r="T77" s="66">
        <f t="shared" si="43"/>
        <v>1300.1999999999998</v>
      </c>
      <c r="U77" s="66">
        <f t="shared" si="57"/>
        <v>3363.8</v>
      </c>
      <c r="V77" s="66">
        <f t="shared" si="44"/>
        <v>20574.8</v>
      </c>
      <c r="W77" s="72">
        <v>111</v>
      </c>
      <c r="X77" s="60"/>
      <c r="Y77" s="61"/>
      <c r="Z77" s="60"/>
      <c r="AA77" s="60"/>
      <c r="AB77" s="60"/>
      <c r="AC77" s="60"/>
      <c r="AD77" s="60"/>
      <c r="AE77" s="60"/>
      <c r="AF77" s="60"/>
      <c r="AG77" s="60"/>
      <c r="AH77" s="60"/>
      <c r="AI77" s="60"/>
      <c r="AJ77" s="60"/>
      <c r="AK77" s="60"/>
      <c r="AL77" s="60"/>
      <c r="AM77" s="60"/>
      <c r="AN77" s="60"/>
      <c r="AO77" s="60"/>
      <c r="AP77" s="60"/>
      <c r="AQ77" s="62"/>
      <c r="AR77" s="62"/>
      <c r="AS77" s="62"/>
      <c r="AT77" s="62"/>
      <c r="AU77" s="62"/>
      <c r="AV77" s="62"/>
      <c r="AW77" s="62"/>
      <c r="AX77" s="62"/>
      <c r="AY77" s="62"/>
      <c r="AZ77" s="62"/>
      <c r="BA77" s="62"/>
    </row>
    <row r="78" spans="1:53" s="63" customFormat="1" ht="30">
      <c r="A78" s="71">
        <f t="shared" si="58"/>
        <v>70</v>
      </c>
      <c r="B78" s="50" t="s">
        <v>138</v>
      </c>
      <c r="C78" s="59" t="s">
        <v>180</v>
      </c>
      <c r="D78" s="50" t="s">
        <v>137</v>
      </c>
      <c r="E78" s="59" t="s">
        <v>184</v>
      </c>
      <c r="F78" s="59" t="s">
        <v>188</v>
      </c>
      <c r="G78" s="64">
        <v>22000</v>
      </c>
      <c r="H78" s="64">
        <v>0</v>
      </c>
      <c r="I78" s="66">
        <v>25</v>
      </c>
      <c r="J78" s="66">
        <v>100</v>
      </c>
      <c r="K78" s="66">
        <f t="shared" si="52"/>
        <v>631.4</v>
      </c>
      <c r="L78" s="66">
        <f t="shared" si="53"/>
        <v>1561.9999999999998</v>
      </c>
      <c r="M78" s="66">
        <f t="shared" si="54"/>
        <v>242.00000000000003</v>
      </c>
      <c r="N78" s="66">
        <f t="shared" si="55"/>
        <v>668.8</v>
      </c>
      <c r="O78" s="66">
        <f t="shared" si="56"/>
        <v>1559.8000000000002</v>
      </c>
      <c r="P78" s="66"/>
      <c r="Q78" s="66"/>
      <c r="R78" s="66">
        <v>0</v>
      </c>
      <c r="S78" s="66">
        <f t="shared" si="42"/>
        <v>4664</v>
      </c>
      <c r="T78" s="66">
        <f t="shared" si="43"/>
        <v>1300.1999999999998</v>
      </c>
      <c r="U78" s="66">
        <f t="shared" si="57"/>
        <v>3363.8</v>
      </c>
      <c r="V78" s="66">
        <f t="shared" si="44"/>
        <v>20574.8</v>
      </c>
      <c r="W78" s="72">
        <v>111</v>
      </c>
      <c r="X78" s="60"/>
      <c r="Y78" s="61"/>
      <c r="Z78" s="60"/>
      <c r="AA78" s="60"/>
      <c r="AB78" s="60"/>
      <c r="AC78" s="60"/>
      <c r="AD78" s="60"/>
      <c r="AE78" s="60"/>
      <c r="AF78" s="60"/>
      <c r="AG78" s="60"/>
      <c r="AH78" s="60"/>
      <c r="AI78" s="60"/>
      <c r="AJ78" s="60"/>
      <c r="AK78" s="60"/>
      <c r="AL78" s="60"/>
      <c r="AM78" s="60"/>
      <c r="AN78" s="60"/>
      <c r="AO78" s="60"/>
      <c r="AP78" s="60"/>
      <c r="AQ78" s="62"/>
      <c r="AR78" s="62"/>
      <c r="AS78" s="62"/>
      <c r="AT78" s="62"/>
      <c r="AU78" s="62"/>
      <c r="AV78" s="62"/>
      <c r="AW78" s="62"/>
      <c r="AX78" s="62"/>
      <c r="AY78" s="62"/>
      <c r="AZ78" s="62"/>
      <c r="BA78" s="62"/>
    </row>
    <row r="79" spans="1:53" s="63" customFormat="1" ht="30">
      <c r="A79" s="71">
        <f t="shared" si="58"/>
        <v>71</v>
      </c>
      <c r="B79" s="50" t="s">
        <v>139</v>
      </c>
      <c r="C79" s="59" t="s">
        <v>180</v>
      </c>
      <c r="D79" s="50" t="s">
        <v>137</v>
      </c>
      <c r="E79" s="59" t="s">
        <v>184</v>
      </c>
      <c r="F79" s="59" t="s">
        <v>188</v>
      </c>
      <c r="G79" s="64">
        <v>22000</v>
      </c>
      <c r="H79" s="64">
        <v>0</v>
      </c>
      <c r="I79" s="66">
        <v>25</v>
      </c>
      <c r="J79" s="66">
        <v>100</v>
      </c>
      <c r="K79" s="66">
        <f t="shared" si="52"/>
        <v>631.4</v>
      </c>
      <c r="L79" s="66">
        <f t="shared" si="53"/>
        <v>1561.9999999999998</v>
      </c>
      <c r="M79" s="66">
        <f t="shared" si="54"/>
        <v>242.00000000000003</v>
      </c>
      <c r="N79" s="66">
        <f t="shared" si="55"/>
        <v>668.8</v>
      </c>
      <c r="O79" s="66">
        <f t="shared" si="56"/>
        <v>1559.8000000000002</v>
      </c>
      <c r="P79" s="66"/>
      <c r="Q79" s="66"/>
      <c r="R79" s="66">
        <v>0</v>
      </c>
      <c r="S79" s="66">
        <f t="shared" si="42"/>
        <v>4664</v>
      </c>
      <c r="T79" s="66">
        <f t="shared" si="43"/>
        <v>1300.1999999999998</v>
      </c>
      <c r="U79" s="66">
        <f t="shared" si="57"/>
        <v>3363.8</v>
      </c>
      <c r="V79" s="66">
        <f t="shared" si="44"/>
        <v>20574.8</v>
      </c>
      <c r="W79" s="72">
        <v>111</v>
      </c>
      <c r="X79" s="60"/>
      <c r="Y79" s="61"/>
      <c r="Z79" s="60"/>
      <c r="AA79" s="60"/>
      <c r="AB79" s="60"/>
      <c r="AC79" s="60"/>
      <c r="AD79" s="60"/>
      <c r="AE79" s="60"/>
      <c r="AF79" s="60"/>
      <c r="AG79" s="60"/>
      <c r="AH79" s="60"/>
      <c r="AI79" s="60"/>
      <c r="AJ79" s="60"/>
      <c r="AK79" s="60"/>
      <c r="AL79" s="60"/>
      <c r="AM79" s="60"/>
      <c r="AN79" s="60"/>
      <c r="AO79" s="60"/>
      <c r="AP79" s="60"/>
      <c r="AQ79" s="62"/>
      <c r="AR79" s="62"/>
      <c r="AS79" s="62"/>
      <c r="AT79" s="62"/>
      <c r="AU79" s="62"/>
      <c r="AV79" s="62"/>
      <c r="AW79" s="62"/>
      <c r="AX79" s="62"/>
      <c r="AY79" s="62"/>
      <c r="AZ79" s="62"/>
      <c r="BA79" s="62"/>
    </row>
    <row r="80" spans="1:53" s="63" customFormat="1" ht="30">
      <c r="A80" s="71">
        <f t="shared" si="58"/>
        <v>72</v>
      </c>
      <c r="B80" s="50" t="s">
        <v>153</v>
      </c>
      <c r="C80" s="59" t="s">
        <v>180</v>
      </c>
      <c r="D80" s="50" t="s">
        <v>137</v>
      </c>
      <c r="E80" s="59" t="s">
        <v>184</v>
      </c>
      <c r="F80" s="59" t="s">
        <v>188</v>
      </c>
      <c r="G80" s="64">
        <v>22000</v>
      </c>
      <c r="H80" s="64">
        <v>0</v>
      </c>
      <c r="I80" s="66">
        <v>25</v>
      </c>
      <c r="J80" s="66"/>
      <c r="K80" s="66">
        <f t="shared" si="52"/>
        <v>631.4</v>
      </c>
      <c r="L80" s="66">
        <f t="shared" si="53"/>
        <v>1561.9999999999998</v>
      </c>
      <c r="M80" s="66">
        <f t="shared" si="54"/>
        <v>242.00000000000003</v>
      </c>
      <c r="N80" s="66">
        <f t="shared" si="55"/>
        <v>668.8</v>
      </c>
      <c r="O80" s="66">
        <f t="shared" si="56"/>
        <v>1559.8000000000002</v>
      </c>
      <c r="P80" s="66"/>
      <c r="Q80" s="66"/>
      <c r="R80" s="66">
        <v>0</v>
      </c>
      <c r="S80" s="66">
        <f t="shared" si="42"/>
        <v>4664</v>
      </c>
      <c r="T80" s="66">
        <f t="shared" si="43"/>
        <v>1300.1999999999998</v>
      </c>
      <c r="U80" s="66">
        <f t="shared" si="57"/>
        <v>3363.8</v>
      </c>
      <c r="V80" s="66">
        <f t="shared" si="44"/>
        <v>20674.8</v>
      </c>
      <c r="W80" s="72">
        <v>111</v>
      </c>
      <c r="X80" s="60"/>
      <c r="Y80" s="61"/>
      <c r="Z80" s="60"/>
      <c r="AA80" s="60"/>
      <c r="AB80" s="60"/>
      <c r="AC80" s="60"/>
      <c r="AD80" s="60"/>
      <c r="AE80" s="60"/>
      <c r="AF80" s="60"/>
      <c r="AG80" s="60"/>
      <c r="AH80" s="60"/>
      <c r="AI80" s="60"/>
      <c r="AJ80" s="60"/>
      <c r="AK80" s="60"/>
      <c r="AL80" s="60"/>
      <c r="AM80" s="60"/>
      <c r="AN80" s="60"/>
      <c r="AO80" s="60"/>
      <c r="AP80" s="60"/>
      <c r="AQ80" s="62"/>
      <c r="AR80" s="62"/>
      <c r="AS80" s="62"/>
      <c r="AT80" s="62"/>
      <c r="AU80" s="62"/>
      <c r="AV80" s="62"/>
      <c r="AW80" s="62"/>
      <c r="AX80" s="62"/>
      <c r="AY80" s="62"/>
      <c r="AZ80" s="62"/>
      <c r="BA80" s="62"/>
    </row>
    <row r="81" spans="1:53" s="63" customFormat="1" ht="30">
      <c r="A81" s="71">
        <f t="shared" si="58"/>
        <v>73</v>
      </c>
      <c r="B81" s="50" t="s">
        <v>157</v>
      </c>
      <c r="C81" s="59" t="s">
        <v>180</v>
      </c>
      <c r="D81" s="50" t="s">
        <v>137</v>
      </c>
      <c r="E81" s="59" t="s">
        <v>184</v>
      </c>
      <c r="F81" s="59" t="s">
        <v>188</v>
      </c>
      <c r="G81" s="64">
        <v>22000</v>
      </c>
      <c r="H81" s="64">
        <v>0</v>
      </c>
      <c r="I81" s="66">
        <v>25</v>
      </c>
      <c r="J81" s="66"/>
      <c r="K81" s="66">
        <f t="shared" si="52"/>
        <v>631.4</v>
      </c>
      <c r="L81" s="66">
        <f t="shared" si="53"/>
        <v>1561.9999999999998</v>
      </c>
      <c r="M81" s="66">
        <f t="shared" si="54"/>
        <v>242.00000000000003</v>
      </c>
      <c r="N81" s="66">
        <f t="shared" si="55"/>
        <v>668.8</v>
      </c>
      <c r="O81" s="66">
        <f t="shared" si="56"/>
        <v>1559.8000000000002</v>
      </c>
      <c r="P81" s="66"/>
      <c r="Q81" s="66"/>
      <c r="R81" s="66">
        <v>0</v>
      </c>
      <c r="S81" s="66">
        <f t="shared" si="42"/>
        <v>4664</v>
      </c>
      <c r="T81" s="66">
        <f t="shared" si="43"/>
        <v>1300.1999999999998</v>
      </c>
      <c r="U81" s="66">
        <f t="shared" si="57"/>
        <v>3363.8</v>
      </c>
      <c r="V81" s="66">
        <f t="shared" si="44"/>
        <v>20674.8</v>
      </c>
      <c r="W81" s="72">
        <v>111</v>
      </c>
      <c r="X81" s="60"/>
      <c r="Y81" s="61"/>
      <c r="Z81" s="60"/>
      <c r="AA81" s="60"/>
      <c r="AB81" s="60"/>
      <c r="AC81" s="60"/>
      <c r="AD81" s="60"/>
      <c r="AE81" s="60"/>
      <c r="AF81" s="60"/>
      <c r="AG81" s="60"/>
      <c r="AH81" s="60"/>
      <c r="AI81" s="60"/>
      <c r="AJ81" s="60"/>
      <c r="AK81" s="60"/>
      <c r="AL81" s="60"/>
      <c r="AM81" s="60"/>
      <c r="AN81" s="60"/>
      <c r="AO81" s="60"/>
      <c r="AP81" s="60"/>
      <c r="AQ81" s="62"/>
      <c r="AR81" s="62"/>
      <c r="AS81" s="62"/>
      <c r="AT81" s="62"/>
      <c r="AU81" s="62"/>
      <c r="AV81" s="62"/>
      <c r="AW81" s="62"/>
      <c r="AX81" s="62"/>
      <c r="AY81" s="62"/>
      <c r="AZ81" s="62"/>
      <c r="BA81" s="62"/>
    </row>
    <row r="82" spans="1:53" s="63" customFormat="1" ht="30">
      <c r="A82" s="71">
        <f t="shared" si="58"/>
        <v>74</v>
      </c>
      <c r="B82" s="50" t="s">
        <v>166</v>
      </c>
      <c r="C82" s="59" t="s">
        <v>180</v>
      </c>
      <c r="D82" s="50" t="s">
        <v>137</v>
      </c>
      <c r="E82" s="59" t="s">
        <v>184</v>
      </c>
      <c r="F82" s="59" t="s">
        <v>188</v>
      </c>
      <c r="G82" s="64">
        <v>22000</v>
      </c>
      <c r="H82" s="64">
        <v>0</v>
      </c>
      <c r="I82" s="66">
        <v>25</v>
      </c>
      <c r="J82" s="66"/>
      <c r="K82" s="66">
        <f t="shared" si="52"/>
        <v>631.4</v>
      </c>
      <c r="L82" s="66">
        <f t="shared" si="53"/>
        <v>1561.9999999999998</v>
      </c>
      <c r="M82" s="66">
        <f t="shared" si="54"/>
        <v>242.00000000000003</v>
      </c>
      <c r="N82" s="66">
        <f t="shared" si="55"/>
        <v>668.8</v>
      </c>
      <c r="O82" s="66">
        <f t="shared" si="56"/>
        <v>1559.8000000000002</v>
      </c>
      <c r="P82" s="66"/>
      <c r="Q82" s="66"/>
      <c r="R82" s="66">
        <v>0</v>
      </c>
      <c r="S82" s="66">
        <f t="shared" si="42"/>
        <v>4664</v>
      </c>
      <c r="T82" s="66">
        <f t="shared" si="43"/>
        <v>1300.1999999999998</v>
      </c>
      <c r="U82" s="66">
        <f t="shared" si="57"/>
        <v>3363.8</v>
      </c>
      <c r="V82" s="66">
        <f t="shared" si="44"/>
        <v>20674.8</v>
      </c>
      <c r="W82" s="72">
        <v>111</v>
      </c>
      <c r="X82" s="60"/>
      <c r="Y82" s="61"/>
      <c r="Z82" s="60"/>
      <c r="AA82" s="60"/>
      <c r="AB82" s="60"/>
      <c r="AC82" s="60"/>
      <c r="AD82" s="60"/>
      <c r="AE82" s="60"/>
      <c r="AF82" s="60"/>
      <c r="AG82" s="60"/>
      <c r="AH82" s="60"/>
      <c r="AI82" s="60"/>
      <c r="AJ82" s="60"/>
      <c r="AK82" s="60"/>
      <c r="AL82" s="60"/>
      <c r="AM82" s="60"/>
      <c r="AN82" s="60"/>
      <c r="AO82" s="60"/>
      <c r="AP82" s="60"/>
      <c r="AQ82" s="62"/>
      <c r="AR82" s="62"/>
      <c r="AS82" s="62"/>
      <c r="AT82" s="62"/>
      <c r="AU82" s="62"/>
      <c r="AV82" s="62"/>
      <c r="AW82" s="62"/>
      <c r="AX82" s="62"/>
      <c r="AY82" s="62"/>
      <c r="AZ82" s="62"/>
      <c r="BA82" s="62"/>
    </row>
    <row r="83" spans="1:53" s="63" customFormat="1" ht="30">
      <c r="A83" s="71">
        <f>A82+1</f>
        <v>75</v>
      </c>
      <c r="B83" s="50" t="s">
        <v>253</v>
      </c>
      <c r="C83" s="59" t="s">
        <v>180</v>
      </c>
      <c r="D83" s="50" t="s">
        <v>252</v>
      </c>
      <c r="E83" s="59" t="s">
        <v>184</v>
      </c>
      <c r="F83" s="59" t="s">
        <v>188</v>
      </c>
      <c r="G83" s="64">
        <v>22000</v>
      </c>
      <c r="H83" s="64">
        <v>0</v>
      </c>
      <c r="I83" s="66">
        <v>25</v>
      </c>
      <c r="J83" s="66"/>
      <c r="K83" s="66">
        <f>+G83*2.87%</f>
        <v>631.4</v>
      </c>
      <c r="L83" s="66">
        <f>+G83*7.1%</f>
        <v>1561.9999999999998</v>
      </c>
      <c r="M83" s="66">
        <f>+G83*1.1%</f>
        <v>242.00000000000003</v>
      </c>
      <c r="N83" s="66">
        <f>+G83*3.04%</f>
        <v>668.8</v>
      </c>
      <c r="O83" s="66">
        <f>+G83*7.09%</f>
        <v>1559.8000000000002</v>
      </c>
      <c r="P83" s="66"/>
      <c r="Q83" s="66"/>
      <c r="R83" s="66">
        <v>0</v>
      </c>
      <c r="S83" s="66">
        <f>SUM(K83:R83)</f>
        <v>4664</v>
      </c>
      <c r="T83" s="66">
        <f>+K83+N83</f>
        <v>1300.1999999999998</v>
      </c>
      <c r="U83" s="66">
        <f>+L83+M83+O83</f>
        <v>3363.8</v>
      </c>
      <c r="V83" s="66">
        <f>+G83-T83-H83-I83-R83-J83-P83</f>
        <v>20674.8</v>
      </c>
      <c r="W83" s="72">
        <v>111</v>
      </c>
      <c r="X83" s="60"/>
      <c r="Y83" s="61"/>
      <c r="Z83" s="60"/>
      <c r="AA83" s="60"/>
      <c r="AB83" s="60"/>
      <c r="AC83" s="60"/>
      <c r="AD83" s="60"/>
      <c r="AE83" s="60"/>
      <c r="AF83" s="60"/>
      <c r="AG83" s="60"/>
      <c r="AH83" s="60"/>
      <c r="AI83" s="60"/>
      <c r="AJ83" s="60"/>
      <c r="AK83" s="60"/>
      <c r="AL83" s="60"/>
      <c r="AM83" s="60"/>
      <c r="AN83" s="60"/>
      <c r="AO83" s="60"/>
      <c r="AP83" s="60"/>
      <c r="AQ83" s="62"/>
      <c r="AR83" s="62"/>
      <c r="AS83" s="62"/>
      <c r="AT83" s="62"/>
      <c r="AU83" s="62"/>
      <c r="AV83" s="62"/>
      <c r="AW83" s="62"/>
      <c r="AX83" s="62"/>
      <c r="AY83" s="62"/>
      <c r="AZ83" s="62"/>
      <c r="BA83" s="62"/>
    </row>
    <row r="84" spans="1:53" s="63" customFormat="1" ht="30">
      <c r="A84" s="71">
        <f>A83+1</f>
        <v>76</v>
      </c>
      <c r="B84" s="50" t="s">
        <v>27</v>
      </c>
      <c r="C84" s="59" t="s">
        <v>180</v>
      </c>
      <c r="D84" s="50" t="s">
        <v>55</v>
      </c>
      <c r="E84" s="59" t="s">
        <v>184</v>
      </c>
      <c r="F84" s="59" t="s">
        <v>188</v>
      </c>
      <c r="G84" s="64">
        <v>16500</v>
      </c>
      <c r="H84" s="64">
        <v>0</v>
      </c>
      <c r="I84" s="66">
        <v>25</v>
      </c>
      <c r="J84" s="66">
        <v>100</v>
      </c>
      <c r="K84" s="66">
        <f t="shared" si="45"/>
        <v>473.55</v>
      </c>
      <c r="L84" s="66">
        <f t="shared" si="46"/>
        <v>1171.5</v>
      </c>
      <c r="M84" s="66">
        <f t="shared" si="47"/>
        <v>181.50000000000003</v>
      </c>
      <c r="N84" s="66">
        <f t="shared" si="48"/>
        <v>501.6</v>
      </c>
      <c r="O84" s="66">
        <f t="shared" si="49"/>
        <v>1169.8500000000001</v>
      </c>
      <c r="P84" s="66"/>
      <c r="Q84" s="66"/>
      <c r="R84" s="66">
        <v>0</v>
      </c>
      <c r="S84" s="66">
        <f t="shared" si="42"/>
        <v>3498</v>
      </c>
      <c r="T84" s="66">
        <f t="shared" si="43"/>
        <v>975.1500000000001</v>
      </c>
      <c r="U84" s="66">
        <f t="shared" si="50"/>
        <v>2522.8500000000004</v>
      </c>
      <c r="V84" s="66">
        <f t="shared" si="44"/>
        <v>15399.85</v>
      </c>
      <c r="W84" s="72">
        <v>111</v>
      </c>
      <c r="X84" s="60"/>
      <c r="Y84" s="61"/>
      <c r="Z84" s="60"/>
      <c r="AA84" s="60"/>
      <c r="AB84" s="60"/>
      <c r="AC84" s="60"/>
      <c r="AD84" s="60"/>
      <c r="AE84" s="60"/>
      <c r="AF84" s="60"/>
      <c r="AG84" s="60"/>
      <c r="AH84" s="60"/>
      <c r="AI84" s="60"/>
      <c r="AJ84" s="60"/>
      <c r="AK84" s="60"/>
      <c r="AL84" s="60"/>
      <c r="AM84" s="60"/>
      <c r="AN84" s="60"/>
      <c r="AO84" s="60"/>
      <c r="AP84" s="60"/>
      <c r="AQ84" s="62"/>
      <c r="AR84" s="62"/>
      <c r="AS84" s="62"/>
      <c r="AT84" s="62"/>
      <c r="AU84" s="62"/>
      <c r="AV84" s="62"/>
      <c r="AW84" s="62"/>
      <c r="AX84" s="62"/>
      <c r="AY84" s="62"/>
      <c r="AZ84" s="62"/>
      <c r="BA84" s="62"/>
    </row>
    <row r="85" spans="1:53" s="63" customFormat="1" ht="30">
      <c r="A85" s="71">
        <f t="shared" si="58"/>
        <v>77</v>
      </c>
      <c r="B85" s="50" t="s">
        <v>28</v>
      </c>
      <c r="C85" s="59" t="s">
        <v>180</v>
      </c>
      <c r="D85" s="50" t="s">
        <v>55</v>
      </c>
      <c r="E85" s="59" t="s">
        <v>184</v>
      </c>
      <c r="F85" s="59" t="s">
        <v>188</v>
      </c>
      <c r="G85" s="64">
        <v>16500</v>
      </c>
      <c r="H85" s="64">
        <v>0</v>
      </c>
      <c r="I85" s="66">
        <v>25</v>
      </c>
      <c r="J85" s="66">
        <v>100</v>
      </c>
      <c r="K85" s="66">
        <f t="shared" si="45"/>
        <v>473.55</v>
      </c>
      <c r="L85" s="66">
        <f t="shared" si="46"/>
        <v>1171.5</v>
      </c>
      <c r="M85" s="66">
        <f t="shared" si="47"/>
        <v>181.50000000000003</v>
      </c>
      <c r="N85" s="66">
        <f t="shared" si="48"/>
        <v>501.6</v>
      </c>
      <c r="O85" s="66">
        <f t="shared" si="49"/>
        <v>1169.8500000000001</v>
      </c>
      <c r="P85" s="66"/>
      <c r="Q85" s="66"/>
      <c r="R85" s="66">
        <v>0</v>
      </c>
      <c r="S85" s="66">
        <f t="shared" si="42"/>
        <v>3498</v>
      </c>
      <c r="T85" s="66">
        <f t="shared" si="43"/>
        <v>975.1500000000001</v>
      </c>
      <c r="U85" s="66">
        <f t="shared" si="50"/>
        <v>2522.8500000000004</v>
      </c>
      <c r="V85" s="66">
        <f t="shared" si="44"/>
        <v>15399.85</v>
      </c>
      <c r="W85" s="72">
        <v>111</v>
      </c>
      <c r="X85" s="60"/>
      <c r="Y85" s="61"/>
      <c r="Z85" s="60"/>
      <c r="AA85" s="60"/>
      <c r="AB85" s="60"/>
      <c r="AC85" s="60"/>
      <c r="AD85" s="60"/>
      <c r="AE85" s="60"/>
      <c r="AF85" s="60"/>
      <c r="AG85" s="60"/>
      <c r="AH85" s="60"/>
      <c r="AI85" s="60"/>
      <c r="AJ85" s="60"/>
      <c r="AK85" s="60"/>
      <c r="AL85" s="60"/>
      <c r="AM85" s="60"/>
      <c r="AN85" s="60"/>
      <c r="AO85" s="60"/>
      <c r="AP85" s="60"/>
      <c r="AQ85" s="62"/>
      <c r="AR85" s="62"/>
      <c r="AS85" s="62"/>
      <c r="AT85" s="62"/>
      <c r="AU85" s="62"/>
      <c r="AV85" s="62"/>
      <c r="AW85" s="62"/>
      <c r="AX85" s="62"/>
      <c r="AY85" s="62"/>
      <c r="AZ85" s="62"/>
      <c r="BA85" s="62"/>
    </row>
    <row r="86" spans="1:53" s="63" customFormat="1" ht="30">
      <c r="A86" s="71">
        <f t="shared" si="58"/>
        <v>78</v>
      </c>
      <c r="B86" s="50" t="s">
        <v>29</v>
      </c>
      <c r="C86" s="59" t="s">
        <v>180</v>
      </c>
      <c r="D86" s="50" t="s">
        <v>55</v>
      </c>
      <c r="E86" s="59" t="s">
        <v>184</v>
      </c>
      <c r="F86" s="59" t="s">
        <v>188</v>
      </c>
      <c r="G86" s="64">
        <v>16500</v>
      </c>
      <c r="H86" s="64">
        <v>0</v>
      </c>
      <c r="I86" s="66">
        <v>25</v>
      </c>
      <c r="J86" s="66"/>
      <c r="K86" s="66">
        <f t="shared" si="45"/>
        <v>473.55</v>
      </c>
      <c r="L86" s="66">
        <f t="shared" si="46"/>
        <v>1171.5</v>
      </c>
      <c r="M86" s="66">
        <f t="shared" si="47"/>
        <v>181.50000000000003</v>
      </c>
      <c r="N86" s="66">
        <f t="shared" si="48"/>
        <v>501.6</v>
      </c>
      <c r="O86" s="66">
        <f t="shared" si="49"/>
        <v>1169.8500000000001</v>
      </c>
      <c r="P86" s="66"/>
      <c r="Q86" s="66"/>
      <c r="R86" s="66">
        <v>0</v>
      </c>
      <c r="S86" s="66">
        <f t="shared" si="42"/>
        <v>3498</v>
      </c>
      <c r="T86" s="66">
        <f t="shared" si="43"/>
        <v>975.1500000000001</v>
      </c>
      <c r="U86" s="66">
        <f t="shared" si="50"/>
        <v>2522.8500000000004</v>
      </c>
      <c r="V86" s="66">
        <f t="shared" si="44"/>
        <v>15499.85</v>
      </c>
      <c r="W86" s="72">
        <v>111</v>
      </c>
      <c r="X86" s="60"/>
      <c r="Y86" s="61"/>
      <c r="Z86" s="60"/>
      <c r="AA86" s="60"/>
      <c r="AB86" s="60"/>
      <c r="AC86" s="60"/>
      <c r="AD86" s="60"/>
      <c r="AE86" s="60"/>
      <c r="AF86" s="60"/>
      <c r="AG86" s="60"/>
      <c r="AH86" s="60"/>
      <c r="AI86" s="60"/>
      <c r="AJ86" s="60"/>
      <c r="AK86" s="60"/>
      <c r="AL86" s="60"/>
      <c r="AM86" s="60"/>
      <c r="AN86" s="60"/>
      <c r="AO86" s="60"/>
      <c r="AP86" s="60"/>
      <c r="AQ86" s="62"/>
      <c r="AR86" s="62"/>
      <c r="AS86" s="62"/>
      <c r="AT86" s="62"/>
      <c r="AU86" s="62"/>
      <c r="AV86" s="62"/>
      <c r="AW86" s="62"/>
      <c r="AX86" s="62"/>
      <c r="AY86" s="62"/>
      <c r="AZ86" s="62"/>
      <c r="BA86" s="62"/>
    </row>
    <row r="87" spans="1:53" s="63" customFormat="1" ht="30">
      <c r="A87" s="71">
        <f t="shared" si="58"/>
        <v>79</v>
      </c>
      <c r="B87" s="50" t="s">
        <v>30</v>
      </c>
      <c r="C87" s="59" t="s">
        <v>180</v>
      </c>
      <c r="D87" s="50" t="s">
        <v>55</v>
      </c>
      <c r="E87" s="59" t="s">
        <v>184</v>
      </c>
      <c r="F87" s="59" t="s">
        <v>188</v>
      </c>
      <c r="G87" s="64">
        <v>16500</v>
      </c>
      <c r="H87" s="64">
        <v>0</v>
      </c>
      <c r="I87" s="66">
        <v>25</v>
      </c>
      <c r="J87" s="66">
        <v>100</v>
      </c>
      <c r="K87" s="66">
        <f t="shared" si="45"/>
        <v>473.55</v>
      </c>
      <c r="L87" s="66">
        <f t="shared" si="46"/>
        <v>1171.5</v>
      </c>
      <c r="M87" s="66">
        <f t="shared" si="47"/>
        <v>181.50000000000003</v>
      </c>
      <c r="N87" s="66">
        <f t="shared" si="48"/>
        <v>501.6</v>
      </c>
      <c r="O87" s="66">
        <f t="shared" si="49"/>
        <v>1169.8500000000001</v>
      </c>
      <c r="P87" s="66"/>
      <c r="Q87" s="66"/>
      <c r="R87" s="66">
        <v>1350.12</v>
      </c>
      <c r="S87" s="66">
        <f t="shared" si="42"/>
        <v>4848.12</v>
      </c>
      <c r="T87" s="66">
        <f t="shared" si="43"/>
        <v>975.1500000000001</v>
      </c>
      <c r="U87" s="66">
        <f t="shared" si="50"/>
        <v>2522.8500000000004</v>
      </c>
      <c r="V87" s="66">
        <f t="shared" si="44"/>
        <v>14049.73</v>
      </c>
      <c r="W87" s="72">
        <v>111</v>
      </c>
      <c r="X87" s="60"/>
      <c r="Y87" s="61"/>
      <c r="Z87" s="60"/>
      <c r="AA87" s="60"/>
      <c r="AB87" s="60"/>
      <c r="AC87" s="60"/>
      <c r="AD87" s="60"/>
      <c r="AE87" s="60"/>
      <c r="AF87" s="60"/>
      <c r="AG87" s="60"/>
      <c r="AH87" s="60"/>
      <c r="AI87" s="60"/>
      <c r="AJ87" s="60"/>
      <c r="AK87" s="60"/>
      <c r="AL87" s="60"/>
      <c r="AM87" s="60"/>
      <c r="AN87" s="60"/>
      <c r="AO87" s="60"/>
      <c r="AP87" s="60"/>
      <c r="AQ87" s="62"/>
      <c r="AR87" s="62"/>
      <c r="AS87" s="62"/>
      <c r="AT87" s="62"/>
      <c r="AU87" s="62"/>
      <c r="AV87" s="62"/>
      <c r="AW87" s="62"/>
      <c r="AX87" s="62"/>
      <c r="AY87" s="62"/>
      <c r="AZ87" s="62"/>
      <c r="BA87" s="62"/>
    </row>
    <row r="88" spans="1:53" s="63" customFormat="1" ht="30">
      <c r="A88" s="71">
        <f>A87+1</f>
        <v>80</v>
      </c>
      <c r="B88" s="50" t="s">
        <v>83</v>
      </c>
      <c r="C88" s="59" t="s">
        <v>180</v>
      </c>
      <c r="D88" s="50" t="s">
        <v>55</v>
      </c>
      <c r="E88" s="59" t="s">
        <v>184</v>
      </c>
      <c r="F88" s="59" t="s">
        <v>188</v>
      </c>
      <c r="G88" s="64">
        <v>13200</v>
      </c>
      <c r="H88" s="64">
        <v>0</v>
      </c>
      <c r="I88" s="66">
        <v>25</v>
      </c>
      <c r="J88" s="66">
        <v>100</v>
      </c>
      <c r="K88" s="66">
        <f t="shared" si="45"/>
        <v>378.84</v>
      </c>
      <c r="L88" s="66">
        <f t="shared" si="46"/>
        <v>937.1999999999999</v>
      </c>
      <c r="M88" s="66">
        <f t="shared" si="47"/>
        <v>145.20000000000002</v>
      </c>
      <c r="N88" s="66">
        <f t="shared" si="48"/>
        <v>401.28</v>
      </c>
      <c r="O88" s="66">
        <f t="shared" si="49"/>
        <v>935.8800000000001</v>
      </c>
      <c r="P88" s="66"/>
      <c r="Q88" s="66"/>
      <c r="R88" s="66"/>
      <c r="S88" s="66">
        <f t="shared" si="42"/>
        <v>2798.4</v>
      </c>
      <c r="T88" s="66">
        <f t="shared" si="43"/>
        <v>780.1199999999999</v>
      </c>
      <c r="U88" s="66">
        <f t="shared" si="50"/>
        <v>2018.28</v>
      </c>
      <c r="V88" s="66">
        <f t="shared" si="44"/>
        <v>12294.880000000001</v>
      </c>
      <c r="W88" s="72">
        <v>111</v>
      </c>
      <c r="X88" s="60"/>
      <c r="Y88" s="61"/>
      <c r="Z88" s="60"/>
      <c r="AA88" s="60"/>
      <c r="AB88" s="60"/>
      <c r="AC88" s="60"/>
      <c r="AD88" s="60"/>
      <c r="AE88" s="60"/>
      <c r="AF88" s="60"/>
      <c r="AG88" s="60"/>
      <c r="AH88" s="60"/>
      <c r="AI88" s="60"/>
      <c r="AJ88" s="60"/>
      <c r="AK88" s="60"/>
      <c r="AL88" s="60"/>
      <c r="AM88" s="60"/>
      <c r="AN88" s="60"/>
      <c r="AO88" s="60"/>
      <c r="AP88" s="60"/>
      <c r="AQ88" s="62"/>
      <c r="AR88" s="62"/>
      <c r="AS88" s="62"/>
      <c r="AT88" s="62"/>
      <c r="AU88" s="62"/>
      <c r="AV88" s="62"/>
      <c r="AW88" s="62"/>
      <c r="AX88" s="62"/>
      <c r="AY88" s="62"/>
      <c r="AZ88" s="62"/>
      <c r="BA88" s="62"/>
    </row>
    <row r="89" spans="1:53" s="63" customFormat="1" ht="45">
      <c r="A89" s="71">
        <f>A88+1</f>
        <v>81</v>
      </c>
      <c r="B89" s="50" t="s">
        <v>34</v>
      </c>
      <c r="C89" s="59" t="s">
        <v>181</v>
      </c>
      <c r="D89" s="50" t="s">
        <v>50</v>
      </c>
      <c r="E89" s="59" t="s">
        <v>184</v>
      </c>
      <c r="F89" s="59" t="s">
        <v>188</v>
      </c>
      <c r="G89" s="64">
        <v>35000</v>
      </c>
      <c r="H89" s="64">
        <v>0</v>
      </c>
      <c r="I89" s="66">
        <v>25</v>
      </c>
      <c r="J89" s="66">
        <v>100</v>
      </c>
      <c r="K89" s="66">
        <f>+G89*2.87%</f>
        <v>1004.5</v>
      </c>
      <c r="L89" s="66">
        <f>+G89*7.1%</f>
        <v>2485</v>
      </c>
      <c r="M89" s="66">
        <f>+G89*1.1%</f>
        <v>385.00000000000006</v>
      </c>
      <c r="N89" s="66">
        <f>+G89*3.04%</f>
        <v>1064</v>
      </c>
      <c r="O89" s="66">
        <f>+G89*7.09%</f>
        <v>2481.5</v>
      </c>
      <c r="P89" s="66"/>
      <c r="Q89" s="66"/>
      <c r="R89" s="66">
        <v>0</v>
      </c>
      <c r="S89" s="66">
        <f>SUM(K89:R89)</f>
        <v>7420</v>
      </c>
      <c r="T89" s="66">
        <f>+K89+N89</f>
        <v>2068.5</v>
      </c>
      <c r="U89" s="66">
        <f>+L89+M89+O89</f>
        <v>5351.5</v>
      </c>
      <c r="V89" s="66">
        <f t="shared" si="44"/>
        <v>32806.5</v>
      </c>
      <c r="W89" s="72">
        <v>111</v>
      </c>
      <c r="X89" s="60"/>
      <c r="Y89" s="61"/>
      <c r="Z89" s="60"/>
      <c r="AA89" s="60"/>
      <c r="AB89" s="60"/>
      <c r="AC89" s="60"/>
      <c r="AD89" s="60"/>
      <c r="AE89" s="60"/>
      <c r="AF89" s="60"/>
      <c r="AG89" s="60"/>
      <c r="AH89" s="60"/>
      <c r="AI89" s="60"/>
      <c r="AJ89" s="60"/>
      <c r="AK89" s="60"/>
      <c r="AL89" s="60"/>
      <c r="AM89" s="60"/>
      <c r="AN89" s="60"/>
      <c r="AO89" s="60"/>
      <c r="AP89" s="60"/>
      <c r="AQ89" s="62"/>
      <c r="AR89" s="62"/>
      <c r="AS89" s="62"/>
      <c r="AT89" s="62"/>
      <c r="AU89" s="62"/>
      <c r="AV89" s="62"/>
      <c r="AW89" s="62"/>
      <c r="AX89" s="62"/>
      <c r="AY89" s="62"/>
      <c r="AZ89" s="62"/>
      <c r="BA89" s="62"/>
    </row>
    <row r="90" spans="1:53" s="63" customFormat="1" ht="45.75" thickBot="1">
      <c r="A90" s="73">
        <f>A89+1</f>
        <v>82</v>
      </c>
      <c r="B90" s="74" t="s">
        <v>5</v>
      </c>
      <c r="C90" s="99" t="s">
        <v>181</v>
      </c>
      <c r="D90" s="74" t="s">
        <v>50</v>
      </c>
      <c r="E90" s="99" t="s">
        <v>184</v>
      </c>
      <c r="F90" s="99" t="s">
        <v>188</v>
      </c>
      <c r="G90" s="75">
        <v>35000</v>
      </c>
      <c r="H90" s="75">
        <v>0</v>
      </c>
      <c r="I90" s="76">
        <v>25</v>
      </c>
      <c r="J90" s="76">
        <v>100</v>
      </c>
      <c r="K90" s="76">
        <f>+G90*2.87%</f>
        <v>1004.5</v>
      </c>
      <c r="L90" s="76">
        <f>+G90*7.1%</f>
        <v>2485</v>
      </c>
      <c r="M90" s="76">
        <f>+G90*1.1%</f>
        <v>385.00000000000006</v>
      </c>
      <c r="N90" s="76">
        <f>+G90*3.04%</f>
        <v>1064</v>
      </c>
      <c r="O90" s="76">
        <f>+G90*7.09%</f>
        <v>2481.5</v>
      </c>
      <c r="P90" s="76">
        <v>1800</v>
      </c>
      <c r="Q90" s="76"/>
      <c r="R90" s="76"/>
      <c r="S90" s="76">
        <f>SUM(K90:R90)</f>
        <v>9220</v>
      </c>
      <c r="T90" s="76">
        <f>+K90+N90</f>
        <v>2068.5</v>
      </c>
      <c r="U90" s="76">
        <f>+L90+M90+O90</f>
        <v>5351.5</v>
      </c>
      <c r="V90" s="66">
        <f>+G90-T90-H90-I90-R90-J90-P90</f>
        <v>31006.5</v>
      </c>
      <c r="W90" s="77">
        <v>111</v>
      </c>
      <c r="X90" s="60"/>
      <c r="Y90" s="61"/>
      <c r="Z90" s="60"/>
      <c r="AA90" s="60"/>
      <c r="AB90" s="60"/>
      <c r="AC90" s="60"/>
      <c r="AD90" s="60"/>
      <c r="AE90" s="60"/>
      <c r="AF90" s="60"/>
      <c r="AG90" s="60"/>
      <c r="AH90" s="60"/>
      <c r="AI90" s="60"/>
      <c r="AJ90" s="60"/>
      <c r="AK90" s="60"/>
      <c r="AL90" s="60"/>
      <c r="AM90" s="60"/>
      <c r="AN90" s="60"/>
      <c r="AO90" s="60"/>
      <c r="AP90" s="60"/>
      <c r="AQ90" s="62"/>
      <c r="AR90" s="62"/>
      <c r="AS90" s="62"/>
      <c r="AT90" s="62"/>
      <c r="AU90" s="62"/>
      <c r="AV90" s="62"/>
      <c r="AW90" s="62"/>
      <c r="AX90" s="62"/>
      <c r="AY90" s="62"/>
      <c r="AZ90" s="62"/>
      <c r="BA90" s="62"/>
    </row>
    <row r="91" spans="1:53" s="98" customFormat="1" ht="16.5" thickBot="1">
      <c r="A91" s="89"/>
      <c r="B91" s="181" t="s">
        <v>230</v>
      </c>
      <c r="C91" s="182"/>
      <c r="D91" s="182"/>
      <c r="E91" s="182"/>
      <c r="F91" s="183"/>
      <c r="G91" s="93">
        <f>SUM(G9:$G$90)</f>
        <v>3635752.0300000003</v>
      </c>
      <c r="H91" s="93">
        <f>SUM(H9:$H$90)</f>
        <v>254155.08999999997</v>
      </c>
      <c r="I91" s="93">
        <f>SUM(I9:I90)</f>
        <v>2050</v>
      </c>
      <c r="J91" s="94">
        <f>SUM(J9:J90)</f>
        <v>6200</v>
      </c>
      <c r="K91" s="93">
        <f>SUM(K9:$K$90)</f>
        <v>104346.08326099996</v>
      </c>
      <c r="L91" s="93">
        <f>SUM(L9:$L$90)</f>
        <v>258138.39412999997</v>
      </c>
      <c r="M91" s="93">
        <f>SUM(M9:$M$90)</f>
        <v>31601.34791</v>
      </c>
      <c r="N91" s="93">
        <f>SUM(N9:$N$90)</f>
        <v>108334.26171200007</v>
      </c>
      <c r="O91" s="93">
        <f>SUM(O9:$O$90)</f>
        <v>252661.15642699998</v>
      </c>
      <c r="P91" s="95">
        <f>SUM(P9:P90)</f>
        <v>1800</v>
      </c>
      <c r="Q91" s="95">
        <f>SUM(Q9:Q90)</f>
        <v>8548.74</v>
      </c>
      <c r="R91" s="93">
        <f>SUM(R9:$R$90)</f>
        <v>21601.919999999995</v>
      </c>
      <c r="S91" s="93">
        <f>SUM(S9:$S$90)</f>
        <v>787031.9034399999</v>
      </c>
      <c r="T91" s="93">
        <f>SUM(T9:$T$90)</f>
        <v>212680.3449730001</v>
      </c>
      <c r="U91" s="93">
        <f>SUM(U9:U90)</f>
        <v>542400.8984669998</v>
      </c>
      <c r="V91" s="93">
        <f>SUM(V9:$V$90)</f>
        <v>3137264.675026999</v>
      </c>
      <c r="W91" s="92">
        <v>111</v>
      </c>
      <c r="X91" s="96"/>
      <c r="Y91" s="97"/>
      <c r="Z91" s="97"/>
      <c r="AA91" s="97"/>
      <c r="AB91" s="97"/>
      <c r="AC91" s="97"/>
      <c r="AD91" s="97"/>
      <c r="AE91" s="97"/>
      <c r="AF91" s="97"/>
      <c r="AG91" s="97"/>
      <c r="AH91" s="97"/>
      <c r="AI91" s="97"/>
      <c r="AJ91" s="97"/>
      <c r="AK91" s="97"/>
      <c r="AL91" s="97"/>
      <c r="AM91" s="97"/>
      <c r="AN91" s="97"/>
      <c r="AO91" s="97"/>
      <c r="AP91" s="97"/>
      <c r="AQ91" s="97"/>
      <c r="AR91" s="97"/>
      <c r="AS91" s="97"/>
      <c r="AT91" s="97"/>
      <c r="AU91" s="97"/>
      <c r="AV91" s="97"/>
      <c r="AW91" s="97"/>
      <c r="AX91" s="97"/>
      <c r="AY91" s="97"/>
      <c r="AZ91" s="97"/>
      <c r="BA91" s="97"/>
    </row>
    <row r="92" spans="1:53" s="36" customFormat="1" ht="32.25" customHeight="1">
      <c r="A92" s="33"/>
      <c r="B92" s="34"/>
      <c r="C92" s="34"/>
      <c r="D92" s="34"/>
      <c r="E92" s="34"/>
      <c r="F92" s="34"/>
      <c r="G92" s="26"/>
      <c r="H92" s="26"/>
      <c r="I92" s="26"/>
      <c r="J92" s="79"/>
      <c r="K92" s="26"/>
      <c r="L92" s="26"/>
      <c r="M92" s="26"/>
      <c r="N92" s="26"/>
      <c r="O92" s="26"/>
      <c r="P92" s="26"/>
      <c r="Q92" s="26"/>
      <c r="R92" s="26"/>
      <c r="S92" s="65"/>
      <c r="T92" s="65"/>
      <c r="U92" s="65"/>
      <c r="V92" s="65"/>
      <c r="W92" s="26"/>
      <c r="X92" s="34"/>
      <c r="Y92" s="26"/>
      <c r="Z92" s="26"/>
      <c r="AA92" s="26"/>
      <c r="AB92" s="26"/>
      <c r="AC92" s="26"/>
      <c r="AD92" s="26"/>
      <c r="AE92" s="26"/>
      <c r="AF92" s="26"/>
      <c r="AG92" s="26"/>
      <c r="AH92" s="26"/>
      <c r="AI92" s="26"/>
      <c r="AJ92" s="26"/>
      <c r="AK92" s="26"/>
      <c r="AL92" s="26"/>
      <c r="AM92" s="26"/>
      <c r="AN92" s="26"/>
      <c r="AO92" s="26"/>
      <c r="AP92" s="26"/>
      <c r="AQ92" s="35"/>
      <c r="AR92" s="35"/>
      <c r="AS92" s="35"/>
      <c r="AT92" s="35"/>
      <c r="AU92" s="35"/>
      <c r="AV92" s="35"/>
      <c r="AW92" s="35"/>
      <c r="AX92" s="35"/>
      <c r="AY92" s="35"/>
      <c r="AZ92" s="35"/>
      <c r="BA92" s="35"/>
    </row>
    <row r="93" spans="1:53" s="130" customFormat="1" ht="15.75">
      <c r="A93" s="126"/>
      <c r="B93" s="178" t="s">
        <v>207</v>
      </c>
      <c r="C93" s="178"/>
      <c r="D93" s="178" t="s">
        <v>217</v>
      </c>
      <c r="E93" s="178"/>
      <c r="F93" s="127" t="s">
        <v>222</v>
      </c>
      <c r="G93" s="128"/>
      <c r="H93" s="128"/>
      <c r="I93" s="128"/>
      <c r="J93" s="129"/>
      <c r="K93" s="128"/>
      <c r="L93" s="128"/>
      <c r="M93" s="128"/>
      <c r="N93" s="128"/>
      <c r="O93" s="128"/>
      <c r="P93" s="128"/>
      <c r="Q93" s="128"/>
      <c r="R93" s="128"/>
      <c r="S93" s="65"/>
      <c r="T93" s="65"/>
      <c r="U93" s="65"/>
      <c r="V93" s="65"/>
      <c r="W93" s="128"/>
      <c r="Y93" s="128"/>
      <c r="Z93" s="128"/>
      <c r="AA93" s="128"/>
      <c r="AB93" s="128"/>
      <c r="AC93" s="128"/>
      <c r="AD93" s="128"/>
      <c r="AE93" s="128"/>
      <c r="AF93" s="128"/>
      <c r="AG93" s="128"/>
      <c r="AH93" s="128"/>
      <c r="AI93" s="128"/>
      <c r="AJ93" s="128"/>
      <c r="AK93" s="128"/>
      <c r="AL93" s="128"/>
      <c r="AM93" s="128"/>
      <c r="AN93" s="128"/>
      <c r="AO93" s="128"/>
      <c r="AP93" s="128"/>
      <c r="AQ93" s="128"/>
      <c r="AR93" s="128"/>
      <c r="AS93" s="128"/>
      <c r="AT93" s="128"/>
      <c r="AU93" s="128"/>
      <c r="AV93" s="128"/>
      <c r="AW93" s="128"/>
      <c r="AX93" s="128"/>
      <c r="AY93" s="128"/>
      <c r="AZ93" s="128"/>
      <c r="BA93" s="128"/>
    </row>
    <row r="94" spans="1:53" s="130" customFormat="1" ht="15.75">
      <c r="A94" s="126"/>
      <c r="B94" s="174" t="s">
        <v>208</v>
      </c>
      <c r="C94" s="174"/>
      <c r="D94" s="174" t="s">
        <v>219</v>
      </c>
      <c r="E94" s="174"/>
      <c r="F94" s="131">
        <f>K91</f>
        <v>104346.08326099996</v>
      </c>
      <c r="G94" s="128"/>
      <c r="H94" s="128"/>
      <c r="I94" s="128"/>
      <c r="J94" s="129"/>
      <c r="K94" s="128"/>
      <c r="L94" s="128"/>
      <c r="M94" s="128"/>
      <c r="N94" s="128"/>
      <c r="O94" s="128"/>
      <c r="P94" s="128"/>
      <c r="Q94" s="128"/>
      <c r="R94" s="128"/>
      <c r="S94" s="65"/>
      <c r="T94" s="65"/>
      <c r="U94" s="65"/>
      <c r="V94" s="65"/>
      <c r="W94" s="128"/>
      <c r="Y94" s="128"/>
      <c r="Z94" s="128"/>
      <c r="AA94" s="128"/>
      <c r="AB94" s="128"/>
      <c r="AC94" s="128"/>
      <c r="AD94" s="128"/>
      <c r="AE94" s="128"/>
      <c r="AF94" s="128"/>
      <c r="AG94" s="128"/>
      <c r="AH94" s="128"/>
      <c r="AI94" s="128"/>
      <c r="AJ94" s="128"/>
      <c r="AK94" s="128"/>
      <c r="AL94" s="128"/>
      <c r="AM94" s="128"/>
      <c r="AN94" s="128"/>
      <c r="AO94" s="128"/>
      <c r="AP94" s="128"/>
      <c r="AQ94" s="128"/>
      <c r="AR94" s="128"/>
      <c r="AS94" s="128"/>
      <c r="AT94" s="128"/>
      <c r="AU94" s="128"/>
      <c r="AV94" s="128"/>
      <c r="AW94" s="128"/>
      <c r="AX94" s="128"/>
      <c r="AY94" s="128"/>
      <c r="AZ94" s="128"/>
      <c r="BA94" s="128"/>
    </row>
    <row r="95" spans="1:53" s="130" customFormat="1" ht="15.75">
      <c r="A95" s="126"/>
      <c r="B95" s="174" t="s">
        <v>209</v>
      </c>
      <c r="C95" s="174"/>
      <c r="D95" s="174" t="s">
        <v>218</v>
      </c>
      <c r="E95" s="174"/>
      <c r="F95" s="131">
        <f>H91</f>
        <v>254155.08999999997</v>
      </c>
      <c r="G95" s="128"/>
      <c r="H95" s="128"/>
      <c r="I95" s="128"/>
      <c r="J95" s="129"/>
      <c r="K95" s="128"/>
      <c r="L95" s="128"/>
      <c r="M95" s="128"/>
      <c r="N95" s="128"/>
      <c r="O95" s="128"/>
      <c r="P95" s="128"/>
      <c r="Q95" s="128"/>
      <c r="R95" s="128"/>
      <c r="S95" s="65"/>
      <c r="T95" s="65"/>
      <c r="U95" s="65"/>
      <c r="V95" s="65"/>
      <c r="W95" s="128"/>
      <c r="Y95" s="128"/>
      <c r="Z95" s="128"/>
      <c r="AA95" s="128"/>
      <c r="AB95" s="128"/>
      <c r="AC95" s="128"/>
      <c r="AD95" s="128"/>
      <c r="AE95" s="128"/>
      <c r="AF95" s="128"/>
      <c r="AG95" s="128"/>
      <c r="AH95" s="128"/>
      <c r="AI95" s="128"/>
      <c r="AJ95" s="128"/>
      <c r="AK95" s="128"/>
      <c r="AL95" s="128"/>
      <c r="AM95" s="128"/>
      <c r="AN95" s="128"/>
      <c r="AO95" s="128"/>
      <c r="AP95" s="128"/>
      <c r="AQ95" s="128"/>
      <c r="AR95" s="128"/>
      <c r="AS95" s="128"/>
      <c r="AT95" s="128"/>
      <c r="AU95" s="128"/>
      <c r="AV95" s="128"/>
      <c r="AW95" s="128"/>
      <c r="AX95" s="128"/>
      <c r="AY95" s="128"/>
      <c r="AZ95" s="128"/>
      <c r="BA95" s="128"/>
    </row>
    <row r="96" spans="1:53" s="130" customFormat="1" ht="15.75">
      <c r="A96" s="126"/>
      <c r="B96" s="174" t="s">
        <v>210</v>
      </c>
      <c r="C96" s="174"/>
      <c r="D96" s="174" t="s">
        <v>220</v>
      </c>
      <c r="E96" s="174"/>
      <c r="F96" s="131">
        <f>I91</f>
        <v>2050</v>
      </c>
      <c r="G96" s="128"/>
      <c r="H96" s="128"/>
      <c r="I96" s="128"/>
      <c r="J96" s="129"/>
      <c r="K96" s="128"/>
      <c r="L96" s="128"/>
      <c r="M96" s="128"/>
      <c r="N96" s="128"/>
      <c r="O96" s="128"/>
      <c r="P96" s="128"/>
      <c r="Q96" s="128"/>
      <c r="R96" s="128"/>
      <c r="S96" s="65"/>
      <c r="T96" s="65"/>
      <c r="U96" s="65"/>
      <c r="V96" s="65"/>
      <c r="W96" s="128"/>
      <c r="Y96" s="128"/>
      <c r="Z96" s="128"/>
      <c r="AA96" s="128"/>
      <c r="AB96" s="128"/>
      <c r="AC96" s="128"/>
      <c r="AD96" s="128"/>
      <c r="AE96" s="128"/>
      <c r="AF96" s="128"/>
      <c r="AG96" s="128"/>
      <c r="AH96" s="128"/>
      <c r="AI96" s="128"/>
      <c r="AJ96" s="128"/>
      <c r="AK96" s="128"/>
      <c r="AL96" s="128"/>
      <c r="AM96" s="128"/>
      <c r="AN96" s="128"/>
      <c r="AO96" s="128"/>
      <c r="AP96" s="128"/>
      <c r="AQ96" s="128"/>
      <c r="AR96" s="128"/>
      <c r="AS96" s="128"/>
      <c r="AT96" s="128"/>
      <c r="AU96" s="128"/>
      <c r="AV96" s="128"/>
      <c r="AW96" s="128"/>
      <c r="AX96" s="128"/>
      <c r="AY96" s="128"/>
      <c r="AZ96" s="128"/>
      <c r="BA96" s="128"/>
    </row>
    <row r="97" spans="1:53" s="130" customFormat="1" ht="15.75">
      <c r="A97" s="126"/>
      <c r="B97" s="139" t="s">
        <v>255</v>
      </c>
      <c r="C97" s="140"/>
      <c r="D97" s="139" t="s">
        <v>254</v>
      </c>
      <c r="E97" s="140"/>
      <c r="F97" s="131">
        <f>Q91</f>
        <v>8548.74</v>
      </c>
      <c r="G97" s="128"/>
      <c r="H97" s="128"/>
      <c r="I97" s="128"/>
      <c r="J97" s="129"/>
      <c r="K97" s="128"/>
      <c r="L97" s="128"/>
      <c r="M97" s="128"/>
      <c r="N97" s="128"/>
      <c r="O97" s="128"/>
      <c r="P97" s="128"/>
      <c r="Q97" s="128"/>
      <c r="R97" s="128"/>
      <c r="S97" s="65"/>
      <c r="T97" s="65"/>
      <c r="U97" s="65"/>
      <c r="V97" s="65"/>
      <c r="W97" s="128"/>
      <c r="Y97" s="128"/>
      <c r="Z97" s="128"/>
      <c r="AA97" s="128"/>
      <c r="AB97" s="128"/>
      <c r="AC97" s="128"/>
      <c r="AD97" s="128"/>
      <c r="AE97" s="128"/>
      <c r="AF97" s="128"/>
      <c r="AG97" s="128"/>
      <c r="AH97" s="128"/>
      <c r="AI97" s="128"/>
      <c r="AJ97" s="128"/>
      <c r="AK97" s="128"/>
      <c r="AL97" s="128"/>
      <c r="AM97" s="128"/>
      <c r="AN97" s="128"/>
      <c r="AO97" s="128"/>
      <c r="AP97" s="128"/>
      <c r="AQ97" s="128"/>
      <c r="AR97" s="128"/>
      <c r="AS97" s="128"/>
      <c r="AT97" s="128"/>
      <c r="AU97" s="128"/>
      <c r="AV97" s="128"/>
      <c r="AW97" s="128"/>
      <c r="AX97" s="128"/>
      <c r="AY97" s="128"/>
      <c r="AZ97" s="128"/>
      <c r="BA97" s="128"/>
    </row>
    <row r="98" spans="1:53" s="130" customFormat="1" ht="15.75">
      <c r="A98" s="126"/>
      <c r="B98" s="179" t="s">
        <v>223</v>
      </c>
      <c r="C98" s="179"/>
      <c r="D98" s="179" t="s">
        <v>224</v>
      </c>
      <c r="E98" s="179"/>
      <c r="F98" s="131">
        <f>P91</f>
        <v>1800</v>
      </c>
      <c r="G98" s="128"/>
      <c r="H98" s="128"/>
      <c r="I98" s="128"/>
      <c r="J98" s="129"/>
      <c r="K98" s="128"/>
      <c r="L98" s="128"/>
      <c r="M98" s="128"/>
      <c r="N98" s="128"/>
      <c r="O98" s="128"/>
      <c r="P98" s="128"/>
      <c r="Q98" s="128"/>
      <c r="R98" s="128"/>
      <c r="S98" s="65"/>
      <c r="T98" s="65"/>
      <c r="U98" s="65"/>
      <c r="V98" s="65"/>
      <c r="W98" s="128"/>
      <c r="Y98" s="128"/>
      <c r="Z98" s="128"/>
      <c r="AA98" s="128"/>
      <c r="AB98" s="128"/>
      <c r="AC98" s="128"/>
      <c r="AD98" s="128"/>
      <c r="AE98" s="128"/>
      <c r="AF98" s="128"/>
      <c r="AG98" s="128"/>
      <c r="AH98" s="128"/>
      <c r="AI98" s="128"/>
      <c r="AJ98" s="128"/>
      <c r="AK98" s="128"/>
      <c r="AL98" s="128"/>
      <c r="AM98" s="128"/>
      <c r="AN98" s="128"/>
      <c r="AO98" s="128"/>
      <c r="AP98" s="128"/>
      <c r="AQ98" s="128"/>
      <c r="AR98" s="128"/>
      <c r="AS98" s="128"/>
      <c r="AT98" s="128"/>
      <c r="AU98" s="128"/>
      <c r="AV98" s="128"/>
      <c r="AW98" s="128"/>
      <c r="AX98" s="128"/>
      <c r="AY98" s="128"/>
      <c r="AZ98" s="128"/>
      <c r="BA98" s="128"/>
    </row>
    <row r="99" spans="1:53" s="130" customFormat="1" ht="15.75">
      <c r="A99" s="126"/>
      <c r="B99" s="174" t="s">
        <v>211</v>
      </c>
      <c r="C99" s="174"/>
      <c r="D99" s="174" t="s">
        <v>219</v>
      </c>
      <c r="E99" s="174"/>
      <c r="F99" s="131">
        <f>N91</f>
        <v>108334.26171200007</v>
      </c>
      <c r="G99" s="128"/>
      <c r="H99" s="128"/>
      <c r="I99" s="128"/>
      <c r="J99" s="129"/>
      <c r="K99" s="128"/>
      <c r="L99" s="128"/>
      <c r="M99" s="128"/>
      <c r="N99" s="128"/>
      <c r="O99" s="128"/>
      <c r="P99" s="128"/>
      <c r="Q99" s="128"/>
      <c r="R99" s="128"/>
      <c r="S99" s="65"/>
      <c r="T99" s="65"/>
      <c r="U99" s="65"/>
      <c r="V99" s="65"/>
      <c r="W99" s="128"/>
      <c r="Y99" s="128"/>
      <c r="Z99" s="128"/>
      <c r="AA99" s="128"/>
      <c r="AB99" s="128"/>
      <c r="AC99" s="128"/>
      <c r="AD99" s="128"/>
      <c r="AE99" s="128"/>
      <c r="AF99" s="128"/>
      <c r="AG99" s="128"/>
      <c r="AH99" s="128"/>
      <c r="AI99" s="128"/>
      <c r="AJ99" s="128"/>
      <c r="AK99" s="128"/>
      <c r="AL99" s="128"/>
      <c r="AM99" s="128"/>
      <c r="AN99" s="128"/>
      <c r="AO99" s="128"/>
      <c r="AP99" s="128"/>
      <c r="AQ99" s="128"/>
      <c r="AR99" s="128"/>
      <c r="AS99" s="128"/>
      <c r="AT99" s="128"/>
      <c r="AU99" s="128"/>
      <c r="AV99" s="128"/>
      <c r="AW99" s="128"/>
      <c r="AX99" s="128"/>
      <c r="AY99" s="128"/>
      <c r="AZ99" s="128"/>
      <c r="BA99" s="128"/>
    </row>
    <row r="100" spans="1:53" s="130" customFormat="1" ht="15.75">
      <c r="A100" s="126"/>
      <c r="B100" s="174" t="s">
        <v>212</v>
      </c>
      <c r="C100" s="174"/>
      <c r="D100" s="174" t="s">
        <v>219</v>
      </c>
      <c r="E100" s="174"/>
      <c r="F100" s="131">
        <f>R91</f>
        <v>21601.919999999995</v>
      </c>
      <c r="G100" s="128"/>
      <c r="H100" s="128"/>
      <c r="I100" s="128"/>
      <c r="J100" s="129"/>
      <c r="K100" s="128"/>
      <c r="L100" s="128"/>
      <c r="M100" s="128"/>
      <c r="N100" s="128"/>
      <c r="O100" s="128"/>
      <c r="P100" s="128"/>
      <c r="Q100" s="128"/>
      <c r="R100" s="128"/>
      <c r="S100" s="65"/>
      <c r="T100" s="65"/>
      <c r="U100" s="65"/>
      <c r="V100" s="65"/>
      <c r="W100" s="128"/>
      <c r="Y100" s="128"/>
      <c r="Z100" s="128"/>
      <c r="AA100" s="128"/>
      <c r="AB100" s="128"/>
      <c r="AC100" s="128"/>
      <c r="AD100" s="128"/>
      <c r="AE100" s="128"/>
      <c r="AF100" s="128"/>
      <c r="AG100" s="128"/>
      <c r="AH100" s="128"/>
      <c r="AI100" s="128"/>
      <c r="AJ100" s="128"/>
      <c r="AK100" s="128"/>
      <c r="AL100" s="128"/>
      <c r="AM100" s="128"/>
      <c r="AN100" s="128"/>
      <c r="AO100" s="128"/>
      <c r="AP100" s="128"/>
      <c r="AQ100" s="128"/>
      <c r="AR100" s="128"/>
      <c r="AS100" s="128"/>
      <c r="AT100" s="128"/>
      <c r="AU100" s="128"/>
      <c r="AV100" s="128"/>
      <c r="AW100" s="128"/>
      <c r="AX100" s="128"/>
      <c r="AY100" s="128"/>
      <c r="AZ100" s="128"/>
      <c r="BA100" s="128"/>
    </row>
    <row r="101" spans="1:53" s="130" customFormat="1" ht="15.75">
      <c r="A101" s="126"/>
      <c r="B101" s="174" t="s">
        <v>213</v>
      </c>
      <c r="C101" s="174"/>
      <c r="D101" s="174" t="s">
        <v>221</v>
      </c>
      <c r="E101" s="174"/>
      <c r="F101" s="131">
        <f>J91</f>
        <v>6200</v>
      </c>
      <c r="G101" s="128"/>
      <c r="H101" s="128"/>
      <c r="I101" s="128"/>
      <c r="J101" s="129"/>
      <c r="K101" s="128"/>
      <c r="L101" s="128"/>
      <c r="M101" s="128"/>
      <c r="N101" s="128"/>
      <c r="O101" s="128"/>
      <c r="P101" s="128"/>
      <c r="Q101" s="128"/>
      <c r="R101" s="128"/>
      <c r="S101" s="65"/>
      <c r="T101" s="65"/>
      <c r="U101" s="65"/>
      <c r="V101" s="65"/>
      <c r="W101" s="128"/>
      <c r="Y101" s="128"/>
      <c r="Z101" s="128"/>
      <c r="AA101" s="128"/>
      <c r="AB101" s="128"/>
      <c r="AC101" s="128"/>
      <c r="AD101" s="128"/>
      <c r="AE101" s="128"/>
      <c r="AF101" s="128"/>
      <c r="AG101" s="128"/>
      <c r="AH101" s="128"/>
      <c r="AI101" s="128"/>
      <c r="AJ101" s="128"/>
      <c r="AK101" s="128"/>
      <c r="AL101" s="128"/>
      <c r="AM101" s="128"/>
      <c r="AN101" s="128"/>
      <c r="AO101" s="128"/>
      <c r="AP101" s="128"/>
      <c r="AQ101" s="128"/>
      <c r="AR101" s="128"/>
      <c r="AS101" s="128"/>
      <c r="AT101" s="128"/>
      <c r="AU101" s="128"/>
      <c r="AV101" s="128"/>
      <c r="AW101" s="128"/>
      <c r="AX101" s="128"/>
      <c r="AY101" s="128"/>
      <c r="AZ101" s="128"/>
      <c r="BA101" s="128"/>
    </row>
    <row r="102" spans="1:53" s="130" customFormat="1" ht="15.75">
      <c r="A102" s="126"/>
      <c r="B102" s="179" t="s">
        <v>214</v>
      </c>
      <c r="C102" s="179"/>
      <c r="D102" s="174"/>
      <c r="E102" s="174"/>
      <c r="F102" s="131">
        <f>L91</f>
        <v>258138.39412999997</v>
      </c>
      <c r="G102" s="128"/>
      <c r="H102" s="128"/>
      <c r="I102" s="128"/>
      <c r="J102" s="129"/>
      <c r="K102" s="128"/>
      <c r="L102" s="128"/>
      <c r="M102" s="128"/>
      <c r="N102" s="128"/>
      <c r="O102" s="128"/>
      <c r="P102" s="128"/>
      <c r="Q102" s="128"/>
      <c r="R102" s="128"/>
      <c r="S102" s="65"/>
      <c r="T102" s="65"/>
      <c r="U102" s="65"/>
      <c r="V102" s="65"/>
      <c r="W102" s="128"/>
      <c r="Y102" s="128"/>
      <c r="Z102" s="128"/>
      <c r="AA102" s="128"/>
      <c r="AB102" s="128"/>
      <c r="AC102" s="128"/>
      <c r="AD102" s="128"/>
      <c r="AE102" s="128"/>
      <c r="AF102" s="128"/>
      <c r="AG102" s="128"/>
      <c r="AH102" s="128"/>
      <c r="AI102" s="128"/>
      <c r="AJ102" s="128"/>
      <c r="AK102" s="128"/>
      <c r="AL102" s="128"/>
      <c r="AM102" s="128"/>
      <c r="AN102" s="128"/>
      <c r="AO102" s="128"/>
      <c r="AP102" s="128"/>
      <c r="AQ102" s="128"/>
      <c r="AR102" s="128"/>
      <c r="AS102" s="128"/>
      <c r="AT102" s="128"/>
      <c r="AU102" s="128"/>
      <c r="AV102" s="128"/>
      <c r="AW102" s="128"/>
      <c r="AX102" s="128"/>
      <c r="AY102" s="128"/>
      <c r="AZ102" s="128"/>
      <c r="BA102" s="128"/>
    </row>
    <row r="103" spans="1:53" s="130" customFormat="1" ht="15.75">
      <c r="A103" s="126"/>
      <c r="B103" s="179" t="s">
        <v>215</v>
      </c>
      <c r="C103" s="179"/>
      <c r="D103" s="174"/>
      <c r="E103" s="174"/>
      <c r="F103" s="131">
        <f>M91</f>
        <v>31601.34791</v>
      </c>
      <c r="G103" s="128"/>
      <c r="H103" s="128"/>
      <c r="I103" s="128"/>
      <c r="J103" s="129"/>
      <c r="K103" s="128"/>
      <c r="L103" s="128"/>
      <c r="M103" s="128"/>
      <c r="N103" s="128"/>
      <c r="O103" s="128"/>
      <c r="P103" s="128"/>
      <c r="Q103" s="128"/>
      <c r="R103" s="128"/>
      <c r="S103" s="65"/>
      <c r="T103" s="65"/>
      <c r="U103" s="65"/>
      <c r="V103" s="65"/>
      <c r="W103" s="128"/>
      <c r="Y103" s="128"/>
      <c r="Z103" s="128"/>
      <c r="AA103" s="128"/>
      <c r="AB103" s="128"/>
      <c r="AC103" s="128"/>
      <c r="AD103" s="128"/>
      <c r="AE103" s="128"/>
      <c r="AF103" s="128"/>
      <c r="AG103" s="128"/>
      <c r="AH103" s="128"/>
      <c r="AI103" s="128"/>
      <c r="AJ103" s="128"/>
      <c r="AK103" s="128"/>
      <c r="AL103" s="128"/>
      <c r="AM103" s="128"/>
      <c r="AN103" s="128"/>
      <c r="AO103" s="128"/>
      <c r="AP103" s="128"/>
      <c r="AQ103" s="128"/>
      <c r="AR103" s="128"/>
      <c r="AS103" s="128"/>
      <c r="AT103" s="128"/>
      <c r="AU103" s="128"/>
      <c r="AV103" s="128"/>
      <c r="AW103" s="128"/>
      <c r="AX103" s="128"/>
      <c r="AY103" s="128"/>
      <c r="AZ103" s="128"/>
      <c r="BA103" s="128"/>
    </row>
    <row r="104" spans="1:53" s="130" customFormat="1" ht="15.75">
      <c r="A104" s="126"/>
      <c r="B104" s="179" t="s">
        <v>216</v>
      </c>
      <c r="C104" s="179"/>
      <c r="D104" s="174"/>
      <c r="E104" s="174"/>
      <c r="F104" s="132">
        <f>O91</f>
        <v>252661.15642699998</v>
      </c>
      <c r="G104" s="128"/>
      <c r="H104" s="128"/>
      <c r="I104" s="128"/>
      <c r="J104" s="129"/>
      <c r="K104" s="128"/>
      <c r="L104" s="128"/>
      <c r="M104" s="128"/>
      <c r="N104" s="128"/>
      <c r="O104" s="128"/>
      <c r="P104" s="128"/>
      <c r="Q104" s="128"/>
      <c r="R104" s="128"/>
      <c r="S104" s="65"/>
      <c r="T104" s="65"/>
      <c r="U104" s="65"/>
      <c r="V104" s="65"/>
      <c r="W104" s="128"/>
      <c r="Y104" s="128"/>
      <c r="Z104" s="128"/>
      <c r="AA104" s="128"/>
      <c r="AB104" s="128"/>
      <c r="AC104" s="128"/>
      <c r="AD104" s="128"/>
      <c r="AE104" s="128"/>
      <c r="AF104" s="128"/>
      <c r="AG104" s="128"/>
      <c r="AH104" s="128"/>
      <c r="AI104" s="128"/>
      <c r="AJ104" s="128"/>
      <c r="AK104" s="128"/>
      <c r="AL104" s="128"/>
      <c r="AM104" s="128"/>
      <c r="AN104" s="128"/>
      <c r="AO104" s="128"/>
      <c r="AP104" s="128"/>
      <c r="AQ104" s="128"/>
      <c r="AR104" s="128"/>
      <c r="AS104" s="128"/>
      <c r="AT104" s="128"/>
      <c r="AU104" s="128"/>
      <c r="AV104" s="128"/>
      <c r="AW104" s="128"/>
      <c r="AX104" s="128"/>
      <c r="AY104" s="128"/>
      <c r="AZ104" s="128"/>
      <c r="BA104" s="128"/>
    </row>
    <row r="105" spans="1:53" s="130" customFormat="1" ht="15.75">
      <c r="A105" s="126"/>
      <c r="B105" s="180" t="s">
        <v>230</v>
      </c>
      <c r="C105" s="180"/>
      <c r="D105" s="180"/>
      <c r="E105" s="180"/>
      <c r="F105" s="125">
        <f>G91-F94-F95-F96-F97-F98-F99-F100-F101</f>
        <v>3128715.935027</v>
      </c>
      <c r="G105" s="128"/>
      <c r="H105" s="128"/>
      <c r="I105" s="128"/>
      <c r="J105" s="129"/>
      <c r="K105" s="128"/>
      <c r="L105" s="128"/>
      <c r="M105" s="128"/>
      <c r="N105" s="128"/>
      <c r="O105" s="128"/>
      <c r="P105" s="128"/>
      <c r="Q105" s="128"/>
      <c r="R105" s="128"/>
      <c r="S105" s="65"/>
      <c r="T105" s="65"/>
      <c r="U105" s="65"/>
      <c r="V105" s="65"/>
      <c r="W105" s="128"/>
      <c r="Y105" s="128"/>
      <c r="Z105" s="128"/>
      <c r="AA105" s="128"/>
      <c r="AB105" s="128"/>
      <c r="AC105" s="128"/>
      <c r="AD105" s="128"/>
      <c r="AE105" s="128"/>
      <c r="AF105" s="128"/>
      <c r="AG105" s="128"/>
      <c r="AH105" s="128"/>
      <c r="AI105" s="128"/>
      <c r="AJ105" s="128"/>
      <c r="AK105" s="128"/>
      <c r="AL105" s="128"/>
      <c r="AM105" s="128"/>
      <c r="AN105" s="128"/>
      <c r="AO105" s="128"/>
      <c r="AP105" s="128"/>
      <c r="AQ105" s="128"/>
      <c r="AR105" s="128"/>
      <c r="AS105" s="128"/>
      <c r="AT105" s="128"/>
      <c r="AU105" s="128"/>
      <c r="AV105" s="128"/>
      <c r="AW105" s="128"/>
      <c r="AX105" s="128"/>
      <c r="AY105" s="128"/>
      <c r="AZ105" s="128"/>
      <c r="BA105" s="128"/>
    </row>
    <row r="106" spans="1:53" s="36" customFormat="1" ht="32.25" customHeight="1">
      <c r="A106" s="33"/>
      <c r="B106" s="34"/>
      <c r="C106" s="34"/>
      <c r="D106" s="34"/>
      <c r="E106" s="34"/>
      <c r="F106" s="34"/>
      <c r="G106" s="26"/>
      <c r="H106" s="26"/>
      <c r="I106" s="26"/>
      <c r="J106" s="79"/>
      <c r="K106" s="26"/>
      <c r="L106" s="26"/>
      <c r="M106" s="26"/>
      <c r="N106" s="26"/>
      <c r="O106" s="26"/>
      <c r="P106" s="26"/>
      <c r="Q106" s="26"/>
      <c r="R106" s="26"/>
      <c r="S106" s="65"/>
      <c r="T106" s="65"/>
      <c r="U106" s="65"/>
      <c r="V106" s="65"/>
      <c r="W106" s="26"/>
      <c r="X106" s="34"/>
      <c r="Y106" s="26"/>
      <c r="Z106" s="26"/>
      <c r="AA106" s="26"/>
      <c r="AB106" s="26"/>
      <c r="AC106" s="26"/>
      <c r="AD106" s="26"/>
      <c r="AE106" s="26"/>
      <c r="AF106" s="26"/>
      <c r="AG106" s="26"/>
      <c r="AH106" s="26"/>
      <c r="AI106" s="26"/>
      <c r="AJ106" s="26"/>
      <c r="AK106" s="26"/>
      <c r="AL106" s="26"/>
      <c r="AM106" s="26"/>
      <c r="AN106" s="26"/>
      <c r="AO106" s="26"/>
      <c r="AP106" s="26"/>
      <c r="AQ106" s="35"/>
      <c r="AR106" s="35"/>
      <c r="AS106" s="35"/>
      <c r="AT106" s="35"/>
      <c r="AU106" s="35"/>
      <c r="AV106" s="35"/>
      <c r="AW106" s="35"/>
      <c r="AX106" s="35"/>
      <c r="AY106" s="35"/>
      <c r="AZ106" s="35"/>
      <c r="BA106" s="35"/>
    </row>
    <row r="107" spans="1:53" s="36" customFormat="1" ht="32.25" customHeight="1">
      <c r="A107" s="33"/>
      <c r="B107" s="34"/>
      <c r="C107" s="34"/>
      <c r="D107" s="34"/>
      <c r="E107" s="34"/>
      <c r="F107" s="34"/>
      <c r="G107" s="26"/>
      <c r="H107" s="26"/>
      <c r="I107" s="26"/>
      <c r="J107" s="79"/>
      <c r="K107" s="26"/>
      <c r="L107" s="26"/>
      <c r="M107" s="26"/>
      <c r="N107" s="26"/>
      <c r="O107" s="26"/>
      <c r="P107" s="26"/>
      <c r="Q107" s="26"/>
      <c r="R107" s="26"/>
      <c r="S107" s="65"/>
      <c r="T107" s="65"/>
      <c r="U107" s="65"/>
      <c r="V107" s="65"/>
      <c r="W107" s="26"/>
      <c r="X107" s="34"/>
      <c r="Y107" s="26"/>
      <c r="Z107" s="26"/>
      <c r="AA107" s="26"/>
      <c r="AB107" s="26"/>
      <c r="AC107" s="26"/>
      <c r="AD107" s="26"/>
      <c r="AE107" s="26"/>
      <c r="AF107" s="26"/>
      <c r="AG107" s="26"/>
      <c r="AH107" s="26"/>
      <c r="AI107" s="26"/>
      <c r="AJ107" s="26"/>
      <c r="AK107" s="26"/>
      <c r="AL107" s="26"/>
      <c r="AM107" s="26"/>
      <c r="AN107" s="26"/>
      <c r="AO107" s="26"/>
      <c r="AP107" s="26"/>
      <c r="AQ107" s="35"/>
      <c r="AR107" s="35"/>
      <c r="AS107" s="35"/>
      <c r="AT107" s="35"/>
      <c r="AU107" s="35"/>
      <c r="AV107" s="35"/>
      <c r="AW107" s="35"/>
      <c r="AX107" s="35"/>
      <c r="AY107" s="35"/>
      <c r="AZ107" s="35"/>
      <c r="BA107" s="35"/>
    </row>
    <row r="108" spans="1:53" s="36" customFormat="1" ht="32.25" customHeight="1">
      <c r="A108" s="33"/>
      <c r="B108" s="34"/>
      <c r="C108" s="34"/>
      <c r="D108" s="34"/>
      <c r="E108" s="34"/>
      <c r="F108" s="34"/>
      <c r="G108" s="26"/>
      <c r="H108" s="26"/>
      <c r="I108" s="26"/>
      <c r="J108" s="79"/>
      <c r="K108" s="26"/>
      <c r="L108" s="26"/>
      <c r="M108" s="26"/>
      <c r="N108" s="26"/>
      <c r="O108" s="26"/>
      <c r="P108" s="26"/>
      <c r="Q108" s="26"/>
      <c r="R108" s="26"/>
      <c r="S108" s="65"/>
      <c r="T108" s="65"/>
      <c r="U108" s="65"/>
      <c r="V108" s="65"/>
      <c r="W108" s="26"/>
      <c r="X108" s="34"/>
      <c r="Y108" s="26"/>
      <c r="Z108" s="26"/>
      <c r="AA108" s="26"/>
      <c r="AB108" s="26"/>
      <c r="AC108" s="26"/>
      <c r="AD108" s="26"/>
      <c r="AE108" s="26"/>
      <c r="AF108" s="26"/>
      <c r="AG108" s="26"/>
      <c r="AH108" s="26"/>
      <c r="AI108" s="26"/>
      <c r="AJ108" s="26"/>
      <c r="AK108" s="26"/>
      <c r="AL108" s="26"/>
      <c r="AM108" s="26"/>
      <c r="AN108" s="26"/>
      <c r="AO108" s="26"/>
      <c r="AP108" s="26"/>
      <c r="AQ108" s="35"/>
      <c r="AR108" s="35"/>
      <c r="AS108" s="35"/>
      <c r="AT108" s="35"/>
      <c r="AU108" s="35"/>
      <c r="AV108" s="35"/>
      <c r="AW108" s="35"/>
      <c r="AX108" s="35"/>
      <c r="AY108" s="35"/>
      <c r="AZ108" s="35"/>
      <c r="BA108" s="35"/>
    </row>
    <row r="109" spans="1:53" s="36" customFormat="1" ht="32.25" customHeight="1">
      <c r="A109" s="33"/>
      <c r="B109" s="34"/>
      <c r="C109" s="34"/>
      <c r="D109" s="34"/>
      <c r="E109" s="34"/>
      <c r="F109" s="34"/>
      <c r="G109" s="26"/>
      <c r="H109" s="26"/>
      <c r="I109" s="26"/>
      <c r="J109" s="79"/>
      <c r="K109" s="26"/>
      <c r="L109" s="26"/>
      <c r="M109" s="26"/>
      <c r="N109" s="26"/>
      <c r="O109" s="26"/>
      <c r="P109" s="26"/>
      <c r="Q109" s="26"/>
      <c r="R109" s="26"/>
      <c r="S109" s="65"/>
      <c r="T109" s="65"/>
      <c r="U109" s="65"/>
      <c r="V109" s="65"/>
      <c r="W109" s="26"/>
      <c r="X109" s="34"/>
      <c r="Y109" s="26"/>
      <c r="Z109" s="26"/>
      <c r="AA109" s="26"/>
      <c r="AB109" s="26"/>
      <c r="AC109" s="26"/>
      <c r="AD109" s="26"/>
      <c r="AE109" s="26"/>
      <c r="AF109" s="26"/>
      <c r="AG109" s="26"/>
      <c r="AH109" s="26"/>
      <c r="AI109" s="26"/>
      <c r="AJ109" s="26"/>
      <c r="AK109" s="26"/>
      <c r="AL109" s="26"/>
      <c r="AM109" s="26"/>
      <c r="AN109" s="26"/>
      <c r="AO109" s="26"/>
      <c r="AP109" s="26"/>
      <c r="AQ109" s="35"/>
      <c r="AR109" s="35"/>
      <c r="AS109" s="35"/>
      <c r="AT109" s="35"/>
      <c r="AU109" s="35"/>
      <c r="AV109" s="35"/>
      <c r="AW109" s="35"/>
      <c r="AX109" s="35"/>
      <c r="AY109" s="35"/>
      <c r="AZ109" s="35"/>
      <c r="BA109" s="35"/>
    </row>
    <row r="110" spans="1:53" s="36" customFormat="1" ht="32.25" customHeight="1">
      <c r="A110" s="33"/>
      <c r="B110" s="34"/>
      <c r="C110" s="34"/>
      <c r="D110" s="34"/>
      <c r="E110" s="34"/>
      <c r="F110" s="34"/>
      <c r="G110" s="26"/>
      <c r="H110" s="26"/>
      <c r="I110" s="26"/>
      <c r="J110" s="79"/>
      <c r="K110" s="26"/>
      <c r="L110" s="26"/>
      <c r="M110" s="26"/>
      <c r="N110" s="26"/>
      <c r="O110" s="26"/>
      <c r="P110" s="26"/>
      <c r="Q110" s="26"/>
      <c r="R110" s="26"/>
      <c r="S110" s="65"/>
      <c r="T110" s="65"/>
      <c r="U110" s="65"/>
      <c r="V110" s="65"/>
      <c r="W110" s="26"/>
      <c r="X110" s="34"/>
      <c r="Y110" s="26"/>
      <c r="Z110" s="26"/>
      <c r="AA110" s="26"/>
      <c r="AB110" s="26"/>
      <c r="AC110" s="26"/>
      <c r="AD110" s="26"/>
      <c r="AE110" s="26"/>
      <c r="AF110" s="26"/>
      <c r="AG110" s="26"/>
      <c r="AH110" s="26"/>
      <c r="AI110" s="26"/>
      <c r="AJ110" s="26"/>
      <c r="AK110" s="26"/>
      <c r="AL110" s="26"/>
      <c r="AM110" s="26"/>
      <c r="AN110" s="26"/>
      <c r="AO110" s="26"/>
      <c r="AP110" s="26"/>
      <c r="AQ110" s="35"/>
      <c r="AR110" s="35"/>
      <c r="AS110" s="35"/>
      <c r="AT110" s="35"/>
      <c r="AU110" s="35"/>
      <c r="AV110" s="35"/>
      <c r="AW110" s="35"/>
      <c r="AX110" s="35"/>
      <c r="AY110" s="35"/>
      <c r="AZ110" s="35"/>
      <c r="BA110" s="35"/>
    </row>
    <row r="111" spans="1:53" s="36" customFormat="1" ht="32.25" customHeight="1">
      <c r="A111" s="33"/>
      <c r="B111" s="34"/>
      <c r="C111" s="34"/>
      <c r="D111" s="34"/>
      <c r="E111" s="34"/>
      <c r="F111" s="34"/>
      <c r="G111" s="26"/>
      <c r="H111" s="26"/>
      <c r="I111" s="26"/>
      <c r="J111" s="79"/>
      <c r="K111" s="26"/>
      <c r="L111" s="26"/>
      <c r="M111" s="26"/>
      <c r="N111" s="26"/>
      <c r="O111" s="26"/>
      <c r="P111" s="26"/>
      <c r="Q111" s="26"/>
      <c r="R111" s="26"/>
      <c r="S111" s="65"/>
      <c r="T111" s="65"/>
      <c r="U111" s="65"/>
      <c r="V111" s="65"/>
      <c r="W111" s="26"/>
      <c r="X111" s="34"/>
      <c r="Y111" s="26"/>
      <c r="Z111" s="26"/>
      <c r="AA111" s="26"/>
      <c r="AB111" s="26"/>
      <c r="AC111" s="26"/>
      <c r="AD111" s="26"/>
      <c r="AE111" s="26"/>
      <c r="AF111" s="26"/>
      <c r="AG111" s="26"/>
      <c r="AH111" s="26"/>
      <c r="AI111" s="26"/>
      <c r="AJ111" s="26"/>
      <c r="AK111" s="26"/>
      <c r="AL111" s="26"/>
      <c r="AM111" s="26"/>
      <c r="AN111" s="26"/>
      <c r="AO111" s="26"/>
      <c r="AP111" s="26"/>
      <c r="AQ111" s="35"/>
      <c r="AR111" s="35"/>
      <c r="AS111" s="35"/>
      <c r="AT111" s="35"/>
      <c r="AU111" s="35"/>
      <c r="AV111" s="35"/>
      <c r="AW111" s="35"/>
      <c r="AX111" s="35"/>
      <c r="AY111" s="35"/>
      <c r="AZ111" s="35"/>
      <c r="BA111" s="35"/>
    </row>
    <row r="112" spans="1:53" s="36" customFormat="1" ht="32.25" customHeight="1">
      <c r="A112" s="33"/>
      <c r="B112" s="34"/>
      <c r="C112" s="34"/>
      <c r="D112" s="34"/>
      <c r="E112" s="34"/>
      <c r="F112" s="34"/>
      <c r="G112" s="26"/>
      <c r="H112" s="26"/>
      <c r="I112" s="26"/>
      <c r="J112" s="79"/>
      <c r="K112" s="26"/>
      <c r="L112" s="26"/>
      <c r="M112" s="26"/>
      <c r="N112" s="26"/>
      <c r="O112" s="26"/>
      <c r="P112" s="26"/>
      <c r="Q112" s="26"/>
      <c r="R112" s="26"/>
      <c r="S112" s="65"/>
      <c r="T112" s="65"/>
      <c r="U112" s="65"/>
      <c r="V112" s="65"/>
      <c r="W112" s="26"/>
      <c r="X112" s="34"/>
      <c r="Y112" s="26"/>
      <c r="Z112" s="26"/>
      <c r="AA112" s="26"/>
      <c r="AB112" s="26"/>
      <c r="AC112" s="26"/>
      <c r="AD112" s="26"/>
      <c r="AE112" s="26"/>
      <c r="AF112" s="26"/>
      <c r="AG112" s="26"/>
      <c r="AH112" s="26"/>
      <c r="AI112" s="26"/>
      <c r="AJ112" s="26"/>
      <c r="AK112" s="26"/>
      <c r="AL112" s="26"/>
      <c r="AM112" s="26"/>
      <c r="AN112" s="26"/>
      <c r="AO112" s="26"/>
      <c r="AP112" s="26"/>
      <c r="AQ112" s="35"/>
      <c r="AR112" s="35"/>
      <c r="AS112" s="35"/>
      <c r="AT112" s="35"/>
      <c r="AU112" s="35"/>
      <c r="AV112" s="35"/>
      <c r="AW112" s="35"/>
      <c r="AX112" s="35"/>
      <c r="AY112" s="35"/>
      <c r="AZ112" s="35"/>
      <c r="BA112" s="35"/>
    </row>
    <row r="113" spans="1:53" s="36" customFormat="1" ht="32.25" customHeight="1">
      <c r="A113" s="33"/>
      <c r="B113" s="34"/>
      <c r="C113" s="34"/>
      <c r="D113" s="34"/>
      <c r="E113" s="34"/>
      <c r="F113" s="34"/>
      <c r="G113" s="26"/>
      <c r="H113" s="26"/>
      <c r="I113" s="26"/>
      <c r="J113" s="79"/>
      <c r="K113" s="26"/>
      <c r="L113" s="26"/>
      <c r="M113" s="26"/>
      <c r="N113" s="26"/>
      <c r="O113" s="26"/>
      <c r="P113" s="26"/>
      <c r="Q113" s="26"/>
      <c r="R113" s="26"/>
      <c r="S113" s="65"/>
      <c r="T113" s="65"/>
      <c r="U113" s="65"/>
      <c r="V113" s="65"/>
      <c r="W113" s="26"/>
      <c r="X113" s="34"/>
      <c r="Y113" s="26"/>
      <c r="Z113" s="26"/>
      <c r="AA113" s="26"/>
      <c r="AB113" s="26"/>
      <c r="AC113" s="26"/>
      <c r="AD113" s="26"/>
      <c r="AE113" s="26"/>
      <c r="AF113" s="26"/>
      <c r="AG113" s="26"/>
      <c r="AH113" s="26"/>
      <c r="AI113" s="26"/>
      <c r="AJ113" s="26"/>
      <c r="AK113" s="26"/>
      <c r="AL113" s="26"/>
      <c r="AM113" s="26"/>
      <c r="AN113" s="26"/>
      <c r="AO113" s="26"/>
      <c r="AP113" s="26"/>
      <c r="AQ113" s="35"/>
      <c r="AR113" s="35"/>
      <c r="AS113" s="35"/>
      <c r="AT113" s="35"/>
      <c r="AU113" s="35"/>
      <c r="AV113" s="35"/>
      <c r="AW113" s="35"/>
      <c r="AX113" s="35"/>
      <c r="AY113" s="35"/>
      <c r="AZ113" s="35"/>
      <c r="BA113" s="35"/>
    </row>
    <row r="114" spans="1:53" s="36" customFormat="1" ht="32.25" customHeight="1">
      <c r="A114" s="33"/>
      <c r="B114" s="34"/>
      <c r="C114" s="34"/>
      <c r="D114" s="34"/>
      <c r="E114" s="34"/>
      <c r="F114" s="34"/>
      <c r="G114" s="26"/>
      <c r="H114" s="26"/>
      <c r="I114" s="26"/>
      <c r="J114" s="79"/>
      <c r="K114" s="26"/>
      <c r="L114" s="26"/>
      <c r="M114" s="26"/>
      <c r="N114" s="26"/>
      <c r="O114" s="26"/>
      <c r="P114" s="26"/>
      <c r="Q114" s="26"/>
      <c r="R114" s="26"/>
      <c r="S114" s="65"/>
      <c r="T114" s="65"/>
      <c r="U114" s="65"/>
      <c r="V114" s="65"/>
      <c r="W114" s="26"/>
      <c r="X114" s="34"/>
      <c r="Y114" s="26"/>
      <c r="Z114" s="26"/>
      <c r="AA114" s="26"/>
      <c r="AB114" s="26"/>
      <c r="AC114" s="26"/>
      <c r="AD114" s="26"/>
      <c r="AE114" s="26"/>
      <c r="AF114" s="26"/>
      <c r="AG114" s="26"/>
      <c r="AH114" s="26"/>
      <c r="AI114" s="26"/>
      <c r="AJ114" s="26"/>
      <c r="AK114" s="26"/>
      <c r="AL114" s="26"/>
      <c r="AM114" s="26"/>
      <c r="AN114" s="26"/>
      <c r="AO114" s="26"/>
      <c r="AP114" s="26"/>
      <c r="AQ114" s="35"/>
      <c r="AR114" s="35"/>
      <c r="AS114" s="35"/>
      <c r="AT114" s="35"/>
      <c r="AU114" s="35"/>
      <c r="AV114" s="35"/>
      <c r="AW114" s="35"/>
      <c r="AX114" s="35"/>
      <c r="AY114" s="35"/>
      <c r="AZ114" s="35"/>
      <c r="BA114" s="35"/>
    </row>
    <row r="117" ht="12.75" hidden="1"/>
    <row r="118" ht="12.75" hidden="1"/>
    <row r="119" ht="12.75" hidden="1"/>
    <row r="120" ht="12.75" hidden="1"/>
    <row r="121" ht="12.75" hidden="1"/>
    <row r="122" ht="12.75" hidden="1"/>
    <row r="123" spans="1:53" ht="12.75" hidden="1">
      <c r="A123" s="2"/>
      <c r="E123" s="2"/>
      <c r="F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T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</row>
    <row r="124" spans="1:53" ht="12.75" hidden="1">
      <c r="A124" s="2"/>
      <c r="E124" s="2"/>
      <c r="F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T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</row>
    <row r="125" spans="1:53" ht="12.75" hidden="1">
      <c r="A125" s="2"/>
      <c r="E125" s="2"/>
      <c r="F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T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</row>
    <row r="126" spans="1:53" ht="12.75" hidden="1">
      <c r="A126" s="2"/>
      <c r="E126" s="2"/>
      <c r="F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T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</row>
    <row r="127" spans="1:53" ht="12.75" hidden="1">
      <c r="A127" s="2"/>
      <c r="E127" s="2"/>
      <c r="F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T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</row>
    <row r="128" spans="1:53" ht="12.75" hidden="1">
      <c r="A128" s="2"/>
      <c r="E128" s="2"/>
      <c r="F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T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</row>
    <row r="129" spans="1:53" ht="12.75" hidden="1">
      <c r="A129" s="2"/>
      <c r="E129" s="2"/>
      <c r="F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T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</row>
    <row r="130" spans="1:53" ht="12.75" hidden="1">
      <c r="A130" s="2"/>
      <c r="E130" s="2"/>
      <c r="F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T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</row>
    <row r="131" spans="1:53" ht="12.75" hidden="1">
      <c r="A131" s="2"/>
      <c r="E131" s="2"/>
      <c r="F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T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</row>
    <row r="132" spans="1:53" ht="12.75" hidden="1">
      <c r="A132" s="2"/>
      <c r="E132" s="2"/>
      <c r="F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T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</row>
    <row r="133" spans="1:53" ht="12.75" hidden="1">
      <c r="A133" s="2"/>
      <c r="E133" s="2"/>
      <c r="F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T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</row>
    <row r="134" spans="1:53" ht="12.75" hidden="1">
      <c r="A134" s="2"/>
      <c r="E134" s="2"/>
      <c r="F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T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</row>
    <row r="135" spans="1:53" ht="12.75" hidden="1">
      <c r="A135" s="2"/>
      <c r="E135" s="2"/>
      <c r="F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T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</row>
    <row r="136" spans="1:53" ht="12.75" hidden="1">
      <c r="A136" s="2"/>
      <c r="E136" s="2"/>
      <c r="F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T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</row>
  </sheetData>
  <sheetProtection/>
  <mergeCells count="53">
    <mergeCell ref="P7:P8"/>
    <mergeCell ref="B91:F91"/>
    <mergeCell ref="D102:E102"/>
    <mergeCell ref="D103:E103"/>
    <mergeCell ref="D104:E104"/>
    <mergeCell ref="B102:C102"/>
    <mergeCell ref="B104:C104"/>
    <mergeCell ref="B94:C94"/>
    <mergeCell ref="B95:C95"/>
    <mergeCell ref="B96:C96"/>
    <mergeCell ref="B105:E105"/>
    <mergeCell ref="B98:C98"/>
    <mergeCell ref="D98:E98"/>
    <mergeCell ref="F6:F8"/>
    <mergeCell ref="B93:C93"/>
    <mergeCell ref="D93:E93"/>
    <mergeCell ref="B103:C103"/>
    <mergeCell ref="D94:E94"/>
    <mergeCell ref="D95:E95"/>
    <mergeCell ref="D96:E96"/>
    <mergeCell ref="D99:E99"/>
    <mergeCell ref="D100:E100"/>
    <mergeCell ref="D101:E101"/>
    <mergeCell ref="T7:T8"/>
    <mergeCell ref="U7:U8"/>
    <mergeCell ref="T6:U6"/>
    <mergeCell ref="B99:C99"/>
    <mergeCell ref="B100:C100"/>
    <mergeCell ref="B101:C101"/>
    <mergeCell ref="E6:E8"/>
    <mergeCell ref="G6:G8"/>
    <mergeCell ref="J6:J8"/>
    <mergeCell ref="D6:D8"/>
    <mergeCell ref="A2:W2"/>
    <mergeCell ref="H6:H8"/>
    <mergeCell ref="I6:I8"/>
    <mergeCell ref="K6:S6"/>
    <mergeCell ref="A6:A8"/>
    <mergeCell ref="B6:B8"/>
    <mergeCell ref="C6:C8"/>
    <mergeCell ref="V6:V8"/>
    <mergeCell ref="W6:W8"/>
    <mergeCell ref="K7:L7"/>
    <mergeCell ref="Q7:Q8"/>
    <mergeCell ref="B97:C97"/>
    <mergeCell ref="D97:E97"/>
    <mergeCell ref="A3:W3"/>
    <mergeCell ref="A4:W4"/>
    <mergeCell ref="A5:W5"/>
    <mergeCell ref="M7:M8"/>
    <mergeCell ref="N7:O7"/>
    <mergeCell ref="R7:R8"/>
    <mergeCell ref="S7:S8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5" scale="35" r:id="rId2"/>
  <headerFooter alignWithMargins="0">
    <oddFooter>&amp;C&amp;"Arial,Negrita"Pag. &amp;P - 4</oddFooter>
  </headerFooter>
  <rowBreaks count="2" manualBreakCount="2">
    <brk id="40" max="21" man="1"/>
    <brk id="71" max="21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86"/>
  <sheetViews>
    <sheetView tabSelected="1" zoomScale="70" zoomScaleNormal="70" zoomScaleSheetLayoutView="40" zoomScalePageLayoutView="14" workbookViewId="0" topLeftCell="H33">
      <selection activeCell="U48" sqref="U48"/>
    </sheetView>
  </sheetViews>
  <sheetFormatPr defaultColWidth="9.140625" defaultRowHeight="12.75"/>
  <cols>
    <col min="1" max="1" width="5.57421875" style="14" customWidth="1"/>
    <col min="2" max="2" width="38.421875" style="2" customWidth="1"/>
    <col min="3" max="3" width="33.8515625" style="2" bestFit="1" customWidth="1"/>
    <col min="4" max="4" width="46.7109375" style="2" bestFit="1" customWidth="1"/>
    <col min="5" max="5" width="34.140625" style="4" customWidth="1"/>
    <col min="6" max="6" width="21.57421875" style="4" bestFit="1" customWidth="1"/>
    <col min="7" max="7" width="16.7109375" style="2" customWidth="1"/>
    <col min="8" max="8" width="16.00390625" style="49" customWidth="1"/>
    <col min="9" max="9" width="16.00390625" style="44" customWidth="1"/>
    <col min="10" max="10" width="16.00390625" style="83" customWidth="1"/>
    <col min="11" max="17" width="16.00390625" style="6" customWidth="1"/>
    <col min="18" max="18" width="16.00390625" style="39" customWidth="1"/>
    <col min="19" max="19" width="16.00390625" style="2" customWidth="1"/>
    <col min="20" max="20" width="16.421875" style="39" customWidth="1"/>
    <col min="21" max="21" width="17.57421875" style="2" customWidth="1"/>
    <col min="22" max="22" width="18.421875" style="2" customWidth="1"/>
    <col min="23" max="23" width="14.7109375" style="2" customWidth="1"/>
    <col min="24" max="24" width="17.421875" style="8" bestFit="1" customWidth="1"/>
    <col min="25" max="25" width="21.00390625" style="8" customWidth="1"/>
    <col min="26" max="26" width="17.140625" style="8" customWidth="1"/>
    <col min="27" max="53" width="9.140625" style="8" customWidth="1"/>
    <col min="54" max="16384" width="9.140625" style="2" customWidth="1"/>
  </cols>
  <sheetData>
    <row r="1" spans="1:256" s="10" customFormat="1" ht="117" customHeight="1">
      <c r="A1" s="30"/>
      <c r="B1" s="45"/>
      <c r="C1" s="30"/>
      <c r="D1" s="30"/>
      <c r="E1" s="30"/>
      <c r="F1" s="30"/>
      <c r="G1" s="31"/>
      <c r="H1" s="47"/>
      <c r="I1" s="42"/>
      <c r="J1" s="78"/>
      <c r="K1" s="32"/>
      <c r="L1" s="32"/>
      <c r="M1" s="32"/>
      <c r="N1" s="41"/>
      <c r="R1" s="38"/>
      <c r="S1" s="32"/>
      <c r="T1" s="38"/>
      <c r="U1" s="32"/>
      <c r="V1" s="32"/>
      <c r="W1" s="32"/>
      <c r="X1" s="29"/>
      <c r="Y1" s="29"/>
      <c r="Z1" s="29"/>
      <c r="AA1" s="29"/>
      <c r="AB1" s="29"/>
      <c r="AC1" s="29"/>
      <c r="AD1" s="29"/>
      <c r="AE1" s="2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6"/>
      <c r="EE1" s="16"/>
      <c r="EF1" s="16"/>
      <c r="EG1" s="16"/>
      <c r="EH1" s="16"/>
      <c r="EI1" s="16"/>
      <c r="EJ1" s="16"/>
      <c r="EK1" s="16"/>
      <c r="EL1" s="16"/>
      <c r="EM1" s="16"/>
      <c r="EN1" s="16"/>
      <c r="EO1" s="16"/>
      <c r="EP1" s="16"/>
      <c r="EQ1" s="16"/>
      <c r="ER1" s="16"/>
      <c r="ES1" s="16"/>
      <c r="ET1" s="16"/>
      <c r="EU1" s="16"/>
      <c r="EV1" s="16"/>
      <c r="EW1" s="16"/>
      <c r="EX1" s="16"/>
      <c r="EY1" s="16"/>
      <c r="EZ1" s="16"/>
      <c r="FA1" s="16"/>
      <c r="FB1" s="16"/>
      <c r="FC1" s="16"/>
      <c r="FD1" s="16"/>
      <c r="FE1" s="16"/>
      <c r="FF1" s="16"/>
      <c r="FG1" s="16"/>
      <c r="FH1" s="16"/>
      <c r="FI1" s="16"/>
      <c r="FJ1" s="16"/>
      <c r="FK1" s="16"/>
      <c r="FL1" s="16"/>
      <c r="FM1" s="16"/>
      <c r="FN1" s="16"/>
      <c r="FO1" s="16"/>
      <c r="FP1" s="16"/>
      <c r="FQ1" s="16"/>
      <c r="FR1" s="16"/>
      <c r="FS1" s="16"/>
      <c r="FT1" s="16"/>
      <c r="FU1" s="16"/>
      <c r="FV1" s="16"/>
      <c r="FW1" s="16"/>
      <c r="FX1" s="16"/>
      <c r="FY1" s="16"/>
      <c r="FZ1" s="16"/>
      <c r="GA1" s="16"/>
      <c r="GB1" s="16"/>
      <c r="GC1" s="16"/>
      <c r="GD1" s="16"/>
      <c r="GE1" s="16"/>
      <c r="GF1" s="16"/>
      <c r="GG1" s="16"/>
      <c r="GH1" s="16"/>
      <c r="GI1" s="16"/>
      <c r="GJ1" s="16"/>
      <c r="GK1" s="16"/>
      <c r="GL1" s="16"/>
      <c r="GM1" s="16"/>
      <c r="GN1" s="16"/>
      <c r="GO1" s="16"/>
      <c r="GP1" s="16"/>
      <c r="GQ1" s="16"/>
      <c r="GR1" s="16"/>
      <c r="GS1" s="16"/>
      <c r="GT1" s="16"/>
      <c r="GU1" s="16"/>
      <c r="GV1" s="16"/>
      <c r="GW1" s="16"/>
      <c r="GX1" s="16"/>
      <c r="GY1" s="16"/>
      <c r="GZ1" s="16"/>
      <c r="HA1" s="16"/>
      <c r="HB1" s="16"/>
      <c r="HC1" s="16"/>
      <c r="HD1" s="16"/>
      <c r="HE1" s="16"/>
      <c r="HF1" s="16"/>
      <c r="HG1" s="16"/>
      <c r="HH1" s="16"/>
      <c r="HI1" s="16"/>
      <c r="HJ1" s="16"/>
      <c r="HK1" s="16"/>
      <c r="HL1" s="16"/>
      <c r="HM1" s="16"/>
      <c r="HN1" s="16"/>
      <c r="HO1" s="16"/>
      <c r="HP1" s="16"/>
      <c r="HQ1" s="16"/>
      <c r="HR1" s="16"/>
      <c r="HS1" s="16"/>
      <c r="HT1" s="16"/>
      <c r="HU1" s="16"/>
      <c r="HV1" s="16"/>
      <c r="HW1" s="16"/>
      <c r="HX1" s="16"/>
      <c r="HY1" s="16"/>
      <c r="HZ1" s="16"/>
      <c r="IA1" s="16"/>
      <c r="IB1" s="16"/>
      <c r="IC1" s="16"/>
      <c r="ID1" s="16"/>
      <c r="IE1" s="16"/>
      <c r="IF1" s="16"/>
      <c r="IG1" s="16"/>
      <c r="IH1" s="16"/>
      <c r="II1" s="16"/>
      <c r="IJ1" s="16"/>
      <c r="IK1" s="16"/>
      <c r="IL1" s="16"/>
      <c r="IM1" s="16"/>
      <c r="IN1" s="16"/>
      <c r="IO1" s="16"/>
      <c r="IP1" s="16"/>
      <c r="IQ1" s="16"/>
      <c r="IR1" s="16"/>
      <c r="IS1" s="16"/>
      <c r="IT1" s="16"/>
      <c r="IU1" s="16"/>
      <c r="IV1" s="16"/>
    </row>
    <row r="2" spans="1:256" s="10" customFormat="1" ht="27.75" customHeight="1">
      <c r="A2" s="143" t="s">
        <v>82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40"/>
      <c r="AK2" s="40"/>
      <c r="AL2" s="40"/>
      <c r="AM2" s="40"/>
      <c r="AN2" s="40"/>
      <c r="AO2" s="40"/>
      <c r="AP2" s="40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6"/>
      <c r="EC2" s="16"/>
      <c r="ED2" s="16"/>
      <c r="EE2" s="16"/>
      <c r="EF2" s="16"/>
      <c r="EG2" s="16"/>
      <c r="EH2" s="16"/>
      <c r="EI2" s="16"/>
      <c r="EJ2" s="16"/>
      <c r="EK2" s="16"/>
      <c r="EL2" s="16"/>
      <c r="EM2" s="16"/>
      <c r="EN2" s="16"/>
      <c r="EO2" s="16"/>
      <c r="EP2" s="16"/>
      <c r="EQ2" s="16"/>
      <c r="ER2" s="16"/>
      <c r="ES2" s="16"/>
      <c r="ET2" s="16"/>
      <c r="EU2" s="16"/>
      <c r="EV2" s="16"/>
      <c r="EW2" s="16"/>
      <c r="EX2" s="16"/>
      <c r="EY2" s="16"/>
      <c r="EZ2" s="16"/>
      <c r="FA2" s="16"/>
      <c r="FB2" s="16"/>
      <c r="FC2" s="16"/>
      <c r="FD2" s="16"/>
      <c r="FE2" s="16"/>
      <c r="FF2" s="16"/>
      <c r="FG2" s="16"/>
      <c r="FH2" s="16"/>
      <c r="FI2" s="16"/>
      <c r="FJ2" s="16"/>
      <c r="FK2" s="16"/>
      <c r="FL2" s="16"/>
      <c r="FM2" s="16"/>
      <c r="FN2" s="16"/>
      <c r="FO2" s="16"/>
      <c r="FP2" s="16"/>
      <c r="FQ2" s="16"/>
      <c r="FR2" s="16"/>
      <c r="FS2" s="16"/>
      <c r="FT2" s="16"/>
      <c r="FU2" s="16"/>
      <c r="FV2" s="16"/>
      <c r="FW2" s="16"/>
      <c r="FX2" s="16"/>
      <c r="FY2" s="16"/>
      <c r="FZ2" s="16"/>
      <c r="GA2" s="16"/>
      <c r="GB2" s="16"/>
      <c r="GC2" s="16"/>
      <c r="GD2" s="16"/>
      <c r="GE2" s="16"/>
      <c r="GF2" s="16"/>
      <c r="GG2" s="16"/>
      <c r="GH2" s="16"/>
      <c r="GI2" s="16"/>
      <c r="GJ2" s="16"/>
      <c r="GK2" s="16"/>
      <c r="GL2" s="16"/>
      <c r="GM2" s="16"/>
      <c r="GN2" s="16"/>
      <c r="GO2" s="16"/>
      <c r="GP2" s="16"/>
      <c r="GQ2" s="16"/>
      <c r="GR2" s="16"/>
      <c r="GS2" s="16"/>
      <c r="GT2" s="16"/>
      <c r="GU2" s="16"/>
      <c r="GV2" s="16"/>
      <c r="GW2" s="16"/>
      <c r="GX2" s="16"/>
      <c r="GY2" s="16"/>
      <c r="GZ2" s="16"/>
      <c r="HA2" s="16"/>
      <c r="HB2" s="16"/>
      <c r="HC2" s="16"/>
      <c r="HD2" s="16"/>
      <c r="HE2" s="16"/>
      <c r="HF2" s="16"/>
      <c r="HG2" s="16"/>
      <c r="HH2" s="16"/>
      <c r="HI2" s="16"/>
      <c r="HJ2" s="16"/>
      <c r="HK2" s="16"/>
      <c r="HL2" s="16"/>
      <c r="HM2" s="16"/>
      <c r="HN2" s="16"/>
      <c r="HO2" s="16"/>
      <c r="HP2" s="16"/>
      <c r="HQ2" s="16"/>
      <c r="HR2" s="16"/>
      <c r="HS2" s="16"/>
      <c r="HT2" s="16"/>
      <c r="HU2" s="16"/>
      <c r="HV2" s="16"/>
      <c r="HW2" s="16"/>
      <c r="HX2" s="16"/>
      <c r="HY2" s="16"/>
      <c r="HZ2" s="16"/>
      <c r="IA2" s="16"/>
      <c r="IB2" s="16"/>
      <c r="IC2" s="16"/>
      <c r="ID2" s="16"/>
      <c r="IE2" s="16"/>
      <c r="IF2" s="16"/>
      <c r="IG2" s="16"/>
      <c r="IH2" s="16"/>
      <c r="II2" s="16"/>
      <c r="IJ2" s="16"/>
      <c r="IK2" s="16"/>
      <c r="IL2" s="16"/>
      <c r="IM2" s="16"/>
      <c r="IN2" s="16"/>
      <c r="IO2" s="16"/>
      <c r="IP2" s="16"/>
      <c r="IQ2" s="16"/>
      <c r="IR2" s="16"/>
      <c r="IS2" s="16"/>
      <c r="IT2" s="16"/>
      <c r="IU2" s="16"/>
      <c r="IV2" s="16"/>
    </row>
    <row r="3" spans="1:28" ht="21" customHeight="1">
      <c r="A3" s="141" t="s">
        <v>149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88"/>
      <c r="Y3" s="88"/>
      <c r="Z3" s="88"/>
      <c r="AA3" s="86"/>
      <c r="AB3" s="86"/>
    </row>
    <row r="4" spans="1:53" s="135" customFormat="1" ht="20.25">
      <c r="A4" s="141" t="s">
        <v>250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Y4" s="136"/>
      <c r="Z4" s="136"/>
      <c r="AA4" s="136"/>
      <c r="AB4" s="136"/>
      <c r="AC4" s="136"/>
      <c r="AD4" s="136"/>
      <c r="AE4" s="136"/>
      <c r="AF4" s="136"/>
      <c r="AG4" s="136"/>
      <c r="AH4" s="136"/>
      <c r="AI4" s="136"/>
      <c r="AJ4" s="136"/>
      <c r="AK4" s="136"/>
      <c r="AL4" s="136"/>
      <c r="AM4" s="136"/>
      <c r="AN4" s="136"/>
      <c r="AO4" s="136"/>
      <c r="AP4" s="136"/>
      <c r="AQ4" s="136"/>
      <c r="AR4" s="136"/>
      <c r="AS4" s="136"/>
      <c r="AT4" s="136"/>
      <c r="AU4" s="136"/>
      <c r="AV4" s="136"/>
      <c r="AW4" s="136"/>
      <c r="AX4" s="136"/>
      <c r="AY4" s="136"/>
      <c r="AZ4" s="136"/>
      <c r="BA4" s="136"/>
    </row>
    <row r="5" spans="1:53" s="133" customFormat="1" ht="15.75" thickBot="1">
      <c r="A5" s="142" t="s">
        <v>235</v>
      </c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142"/>
      <c r="Y5" s="134"/>
      <c r="Z5" s="134"/>
      <c r="AA5" s="134"/>
      <c r="AB5" s="134"/>
      <c r="AC5" s="134"/>
      <c r="AD5" s="134"/>
      <c r="AE5" s="134"/>
      <c r="AF5" s="134"/>
      <c r="AG5" s="134"/>
      <c r="AH5" s="134"/>
      <c r="AI5" s="134"/>
      <c r="AJ5" s="134"/>
      <c r="AK5" s="134"/>
      <c r="AL5" s="134"/>
      <c r="AM5" s="134"/>
      <c r="AN5" s="134"/>
      <c r="AO5" s="134"/>
      <c r="AP5" s="134"/>
      <c r="AQ5" s="134"/>
      <c r="AR5" s="134"/>
      <c r="AS5" s="134"/>
      <c r="AT5" s="134"/>
      <c r="AU5" s="134"/>
      <c r="AV5" s="134"/>
      <c r="AW5" s="134"/>
      <c r="AX5" s="134"/>
      <c r="AY5" s="134"/>
      <c r="AZ5" s="134"/>
      <c r="BA5" s="134"/>
    </row>
    <row r="6" spans="1:53" s="36" customFormat="1" ht="43.5" customHeight="1" thickBot="1">
      <c r="A6" s="153" t="s">
        <v>167</v>
      </c>
      <c r="B6" s="156" t="s">
        <v>168</v>
      </c>
      <c r="C6" s="156" t="s">
        <v>169</v>
      </c>
      <c r="D6" s="156" t="s">
        <v>182</v>
      </c>
      <c r="E6" s="156" t="s">
        <v>186</v>
      </c>
      <c r="F6" s="156" t="s">
        <v>187</v>
      </c>
      <c r="G6" s="159" t="s">
        <v>190</v>
      </c>
      <c r="H6" s="144" t="s">
        <v>191</v>
      </c>
      <c r="I6" s="147" t="s">
        <v>192</v>
      </c>
      <c r="J6" s="175" t="s">
        <v>97</v>
      </c>
      <c r="K6" s="150" t="s">
        <v>195</v>
      </c>
      <c r="L6" s="151"/>
      <c r="M6" s="151"/>
      <c r="N6" s="151"/>
      <c r="O6" s="151"/>
      <c r="P6" s="151"/>
      <c r="Q6" s="151"/>
      <c r="R6" s="151"/>
      <c r="S6" s="152"/>
      <c r="T6" s="172" t="s">
        <v>203</v>
      </c>
      <c r="U6" s="173"/>
      <c r="V6" s="159" t="s">
        <v>205</v>
      </c>
      <c r="W6" s="159" t="s">
        <v>206</v>
      </c>
      <c r="X6" s="34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</row>
    <row r="7" spans="1:53" s="36" customFormat="1" ht="62.25" customHeight="1">
      <c r="A7" s="154"/>
      <c r="B7" s="157"/>
      <c r="C7" s="157"/>
      <c r="D7" s="157"/>
      <c r="E7" s="157"/>
      <c r="F7" s="157"/>
      <c r="G7" s="160"/>
      <c r="H7" s="145"/>
      <c r="I7" s="148"/>
      <c r="J7" s="176"/>
      <c r="K7" s="162" t="s">
        <v>197</v>
      </c>
      <c r="L7" s="163"/>
      <c r="M7" s="164" t="s">
        <v>196</v>
      </c>
      <c r="N7" s="166" t="s">
        <v>198</v>
      </c>
      <c r="O7" s="167"/>
      <c r="P7" s="137" t="s">
        <v>223</v>
      </c>
      <c r="Q7" s="137" t="s">
        <v>254</v>
      </c>
      <c r="R7" s="188" t="s">
        <v>225</v>
      </c>
      <c r="S7" s="160" t="s">
        <v>201</v>
      </c>
      <c r="T7" s="164" t="s">
        <v>202</v>
      </c>
      <c r="U7" s="170" t="s">
        <v>204</v>
      </c>
      <c r="V7" s="160"/>
      <c r="W7" s="160"/>
      <c r="X7" s="34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</row>
    <row r="8" spans="1:53" s="36" customFormat="1" ht="62.25" customHeight="1" thickBot="1">
      <c r="A8" s="155"/>
      <c r="B8" s="158"/>
      <c r="C8" s="158"/>
      <c r="D8" s="158"/>
      <c r="E8" s="158"/>
      <c r="F8" s="158"/>
      <c r="G8" s="161"/>
      <c r="H8" s="146"/>
      <c r="I8" s="149"/>
      <c r="J8" s="177"/>
      <c r="K8" s="84" t="s">
        <v>193</v>
      </c>
      <c r="L8" s="85" t="s">
        <v>194</v>
      </c>
      <c r="M8" s="165"/>
      <c r="N8" s="85" t="s">
        <v>199</v>
      </c>
      <c r="O8" s="85" t="s">
        <v>200</v>
      </c>
      <c r="P8" s="138"/>
      <c r="Q8" s="138"/>
      <c r="R8" s="171"/>
      <c r="S8" s="161"/>
      <c r="T8" s="165"/>
      <c r="U8" s="171"/>
      <c r="V8" s="161"/>
      <c r="W8" s="161"/>
      <c r="X8" s="34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</row>
    <row r="9" spans="1:53" s="36" customFormat="1" ht="32.25" customHeight="1">
      <c r="A9" s="100">
        <v>1</v>
      </c>
      <c r="B9" s="102" t="s">
        <v>42</v>
      </c>
      <c r="C9" s="101" t="s">
        <v>227</v>
      </c>
      <c r="D9" s="102" t="s">
        <v>58</v>
      </c>
      <c r="E9" s="101" t="s">
        <v>0</v>
      </c>
      <c r="F9" s="101" t="s">
        <v>189</v>
      </c>
      <c r="G9" s="103">
        <v>46800</v>
      </c>
      <c r="H9" s="103">
        <v>1402.37</v>
      </c>
      <c r="I9" s="104">
        <v>25</v>
      </c>
      <c r="J9" s="104">
        <v>100</v>
      </c>
      <c r="K9" s="104">
        <f>+G9*2.87%</f>
        <v>1343.16</v>
      </c>
      <c r="L9" s="104">
        <f>+G9*7.1%</f>
        <v>3322.7999999999997</v>
      </c>
      <c r="M9" s="104">
        <f>+G9*1.1%</f>
        <v>514.8000000000001</v>
      </c>
      <c r="N9" s="104">
        <f>+G9*3.04%</f>
        <v>1422.72</v>
      </c>
      <c r="O9" s="104">
        <f>+G9*7.09%</f>
        <v>3318.1200000000003</v>
      </c>
      <c r="P9" s="104"/>
      <c r="Q9" s="104"/>
      <c r="R9" s="104">
        <v>0</v>
      </c>
      <c r="S9" s="104">
        <f aca="true" t="shared" si="0" ref="S9:S33">SUM(K9:R9)</f>
        <v>9921.6</v>
      </c>
      <c r="T9" s="104">
        <f aca="true" t="shared" si="1" ref="T9:T33">+K9+N9</f>
        <v>2765.88</v>
      </c>
      <c r="U9" s="104">
        <f aca="true" t="shared" si="2" ref="U9:U33">+L9+M9+O9</f>
        <v>7155.72</v>
      </c>
      <c r="V9" s="104">
        <f aca="true" t="shared" si="3" ref="V9:V33">+G9-T9-H9-I9-R9-J9</f>
        <v>42506.75</v>
      </c>
      <c r="W9" s="105">
        <v>111</v>
      </c>
      <c r="X9" s="34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</row>
    <row r="10" spans="1:53" s="36" customFormat="1" ht="32.25" customHeight="1">
      <c r="A10" s="71">
        <f>A9+1</f>
        <v>2</v>
      </c>
      <c r="B10" s="50" t="s">
        <v>140</v>
      </c>
      <c r="C10" s="59" t="s">
        <v>227</v>
      </c>
      <c r="D10" s="50" t="s">
        <v>124</v>
      </c>
      <c r="E10" s="59" t="s">
        <v>184</v>
      </c>
      <c r="F10" s="59" t="s">
        <v>189</v>
      </c>
      <c r="G10" s="64">
        <v>30000</v>
      </c>
      <c r="H10" s="64"/>
      <c r="I10" s="66">
        <v>25</v>
      </c>
      <c r="J10" s="66">
        <v>100</v>
      </c>
      <c r="K10" s="66">
        <f>+G10*2.87%</f>
        <v>861</v>
      </c>
      <c r="L10" s="66">
        <f>+G10*7.1%</f>
        <v>2130</v>
      </c>
      <c r="M10" s="66">
        <f>+G10*1.1%</f>
        <v>330.00000000000006</v>
      </c>
      <c r="N10" s="66">
        <f>+G10*3.04%</f>
        <v>912</v>
      </c>
      <c r="O10" s="66">
        <f>+G10*7.09%</f>
        <v>2127</v>
      </c>
      <c r="P10" s="66"/>
      <c r="Q10" s="66"/>
      <c r="R10" s="66">
        <v>0</v>
      </c>
      <c r="S10" s="66">
        <f t="shared" si="0"/>
        <v>6360</v>
      </c>
      <c r="T10" s="66">
        <f t="shared" si="1"/>
        <v>1773</v>
      </c>
      <c r="U10" s="66">
        <f t="shared" si="2"/>
        <v>4587</v>
      </c>
      <c r="V10" s="66">
        <f t="shared" si="3"/>
        <v>28102</v>
      </c>
      <c r="W10" s="72">
        <v>111</v>
      </c>
      <c r="X10" s="34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</row>
    <row r="11" spans="1:53" s="36" customFormat="1" ht="52.5" customHeight="1">
      <c r="A11" s="71">
        <f>A10+1</f>
        <v>3</v>
      </c>
      <c r="B11" s="50" t="s">
        <v>93</v>
      </c>
      <c r="C11" s="59" t="s">
        <v>243</v>
      </c>
      <c r="D11" s="50" t="s">
        <v>94</v>
      </c>
      <c r="E11" s="59" t="s">
        <v>0</v>
      </c>
      <c r="F11" s="59" t="s">
        <v>188</v>
      </c>
      <c r="G11" s="64">
        <v>60000</v>
      </c>
      <c r="H11" s="64">
        <v>3216.65</v>
      </c>
      <c r="I11" s="66">
        <v>25</v>
      </c>
      <c r="J11" s="66">
        <v>100</v>
      </c>
      <c r="K11" s="66">
        <f aca="true" t="shared" si="4" ref="K11:K18">+G11*2.87%</f>
        <v>1722</v>
      </c>
      <c r="L11" s="66">
        <f aca="true" t="shared" si="5" ref="L11:L18">+G11*7.1%</f>
        <v>4260</v>
      </c>
      <c r="M11" s="66">
        <f>G11*1.1%</f>
        <v>660.0000000000001</v>
      </c>
      <c r="N11" s="66">
        <f aca="true" t="shared" si="6" ref="N11:N18">+G11*3.04%</f>
        <v>1824</v>
      </c>
      <c r="O11" s="66">
        <f aca="true" t="shared" si="7" ref="O11:O18">+G11*7.09%</f>
        <v>4254</v>
      </c>
      <c r="P11" s="66"/>
      <c r="Q11" s="66"/>
      <c r="R11" s="66">
        <v>1350.12</v>
      </c>
      <c r="S11" s="66">
        <f t="shared" si="0"/>
        <v>14070.119999999999</v>
      </c>
      <c r="T11" s="66">
        <f t="shared" si="1"/>
        <v>3546</v>
      </c>
      <c r="U11" s="66">
        <f t="shared" si="2"/>
        <v>9174</v>
      </c>
      <c r="V11" s="66">
        <f t="shared" si="3"/>
        <v>51762.229999999996</v>
      </c>
      <c r="W11" s="72">
        <v>111</v>
      </c>
      <c r="X11" s="34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</row>
    <row r="12" spans="1:53" s="36" customFormat="1" ht="52.5" customHeight="1">
      <c r="A12" s="71">
        <f aca="true" t="shared" si="8" ref="A12:A33">A11+1</f>
        <v>4</v>
      </c>
      <c r="B12" s="50" t="s">
        <v>25</v>
      </c>
      <c r="C12" s="59" t="s">
        <v>243</v>
      </c>
      <c r="D12" s="50" t="s">
        <v>71</v>
      </c>
      <c r="E12" s="59" t="s">
        <v>0</v>
      </c>
      <c r="F12" s="59" t="s">
        <v>188</v>
      </c>
      <c r="G12" s="64">
        <v>39825.44</v>
      </c>
      <c r="H12" s="64">
        <v>418.01</v>
      </c>
      <c r="I12" s="66">
        <v>25</v>
      </c>
      <c r="J12" s="66">
        <v>100</v>
      </c>
      <c r="K12" s="66">
        <f t="shared" si="4"/>
        <v>1142.9901280000001</v>
      </c>
      <c r="L12" s="66">
        <f t="shared" si="5"/>
        <v>2827.60624</v>
      </c>
      <c r="M12" s="66">
        <f>+G12*1.1%</f>
        <v>438.07984000000005</v>
      </c>
      <c r="N12" s="66">
        <f t="shared" si="6"/>
        <v>1210.6933760000002</v>
      </c>
      <c r="O12" s="66">
        <f t="shared" si="7"/>
        <v>2823.6236960000006</v>
      </c>
      <c r="P12" s="66"/>
      <c r="Q12" s="66"/>
      <c r="R12" s="66">
        <v>0</v>
      </c>
      <c r="S12" s="66">
        <f t="shared" si="0"/>
        <v>8442.993280000002</v>
      </c>
      <c r="T12" s="66">
        <f t="shared" si="1"/>
        <v>2353.6835040000005</v>
      </c>
      <c r="U12" s="66">
        <f t="shared" si="2"/>
        <v>6089.309776</v>
      </c>
      <c r="V12" s="66">
        <f t="shared" si="3"/>
        <v>36928.746496</v>
      </c>
      <c r="W12" s="72">
        <v>111</v>
      </c>
      <c r="X12" s="34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</row>
    <row r="13" spans="1:53" s="36" customFormat="1" ht="52.5" customHeight="1">
      <c r="A13" s="71">
        <f t="shared" si="8"/>
        <v>5</v>
      </c>
      <c r="B13" s="50" t="s">
        <v>3</v>
      </c>
      <c r="C13" s="59" t="s">
        <v>243</v>
      </c>
      <c r="D13" s="50" t="s">
        <v>45</v>
      </c>
      <c r="E13" s="59" t="s">
        <v>0</v>
      </c>
      <c r="F13" s="59" t="s">
        <v>189</v>
      </c>
      <c r="G13" s="64">
        <v>42000</v>
      </c>
      <c r="H13" s="64">
        <v>522.4</v>
      </c>
      <c r="I13" s="66">
        <v>25</v>
      </c>
      <c r="J13" s="66">
        <v>100</v>
      </c>
      <c r="K13" s="66">
        <f t="shared" si="4"/>
        <v>1205.4</v>
      </c>
      <c r="L13" s="66">
        <f t="shared" si="5"/>
        <v>2981.9999999999995</v>
      </c>
      <c r="M13" s="66">
        <f>+G13*1.1%</f>
        <v>462.00000000000006</v>
      </c>
      <c r="N13" s="66">
        <f t="shared" si="6"/>
        <v>1276.8</v>
      </c>
      <c r="O13" s="66">
        <f t="shared" si="7"/>
        <v>2977.8</v>
      </c>
      <c r="P13" s="66"/>
      <c r="Q13" s="66"/>
      <c r="R13" s="66">
        <v>1350.12</v>
      </c>
      <c r="S13" s="66">
        <f t="shared" si="0"/>
        <v>10254.119999999999</v>
      </c>
      <c r="T13" s="66">
        <f t="shared" si="1"/>
        <v>2482.2</v>
      </c>
      <c r="U13" s="66">
        <f t="shared" si="2"/>
        <v>6421.799999999999</v>
      </c>
      <c r="V13" s="66">
        <f t="shared" si="3"/>
        <v>37520.28</v>
      </c>
      <c r="W13" s="72">
        <v>111</v>
      </c>
      <c r="X13" s="34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</row>
    <row r="14" spans="1:53" s="36" customFormat="1" ht="52.5" customHeight="1">
      <c r="A14" s="71">
        <f t="shared" si="8"/>
        <v>6</v>
      </c>
      <c r="B14" s="50" t="s">
        <v>41</v>
      </c>
      <c r="C14" s="59" t="s">
        <v>243</v>
      </c>
      <c r="D14" s="50" t="s">
        <v>72</v>
      </c>
      <c r="E14" s="59" t="s">
        <v>0</v>
      </c>
      <c r="F14" s="59" t="s">
        <v>188</v>
      </c>
      <c r="G14" s="64">
        <v>54264.15</v>
      </c>
      <c r="H14" s="64">
        <v>2455.82</v>
      </c>
      <c r="I14" s="66">
        <v>25</v>
      </c>
      <c r="J14" s="66">
        <v>100</v>
      </c>
      <c r="K14" s="66">
        <f t="shared" si="4"/>
        <v>1557.381105</v>
      </c>
      <c r="L14" s="66">
        <f t="shared" si="5"/>
        <v>3852.75465</v>
      </c>
      <c r="M14" s="66">
        <f>G14*1.1%</f>
        <v>596.90565</v>
      </c>
      <c r="N14" s="66">
        <f t="shared" si="6"/>
        <v>1649.63016</v>
      </c>
      <c r="O14" s="66">
        <f t="shared" si="7"/>
        <v>3847.3282350000004</v>
      </c>
      <c r="P14" s="66"/>
      <c r="Q14" s="66"/>
      <c r="R14" s="66">
        <v>0</v>
      </c>
      <c r="S14" s="66">
        <f t="shared" si="0"/>
        <v>11503.9998</v>
      </c>
      <c r="T14" s="66">
        <f t="shared" si="1"/>
        <v>3207.011265</v>
      </c>
      <c r="U14" s="66">
        <f t="shared" si="2"/>
        <v>8296.988535</v>
      </c>
      <c r="V14" s="66">
        <f t="shared" si="3"/>
        <v>48476.318735</v>
      </c>
      <c r="W14" s="72">
        <v>111</v>
      </c>
      <c r="X14" s="34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</row>
    <row r="15" spans="1:53" s="36" customFormat="1" ht="52.5" customHeight="1">
      <c r="A15" s="71">
        <f t="shared" si="8"/>
        <v>7</v>
      </c>
      <c r="B15" s="50" t="s">
        <v>21</v>
      </c>
      <c r="C15" s="59" t="s">
        <v>243</v>
      </c>
      <c r="D15" s="50" t="s">
        <v>73</v>
      </c>
      <c r="E15" s="59" t="s">
        <v>0</v>
      </c>
      <c r="F15" s="59" t="s">
        <v>189</v>
      </c>
      <c r="G15" s="64">
        <v>65376.02</v>
      </c>
      <c r="H15" s="64">
        <v>4228.31</v>
      </c>
      <c r="I15" s="66">
        <v>25</v>
      </c>
      <c r="J15" s="66">
        <v>100</v>
      </c>
      <c r="K15" s="66">
        <f t="shared" si="4"/>
        <v>1876.2917739999998</v>
      </c>
      <c r="L15" s="66">
        <f t="shared" si="5"/>
        <v>4641.6974199999995</v>
      </c>
      <c r="M15" s="66">
        <f>65050*1.1%</f>
        <v>715.5500000000001</v>
      </c>
      <c r="N15" s="66">
        <f t="shared" si="6"/>
        <v>1987.4310079999998</v>
      </c>
      <c r="O15" s="66">
        <f t="shared" si="7"/>
        <v>4635.159818</v>
      </c>
      <c r="P15" s="66"/>
      <c r="Q15" s="66"/>
      <c r="R15" s="66">
        <v>1350.12</v>
      </c>
      <c r="S15" s="66">
        <f t="shared" si="0"/>
        <v>15206.25002</v>
      </c>
      <c r="T15" s="66">
        <f t="shared" si="1"/>
        <v>3863.722782</v>
      </c>
      <c r="U15" s="66">
        <f t="shared" si="2"/>
        <v>9992.407238</v>
      </c>
      <c r="V15" s="66">
        <f t="shared" si="3"/>
        <v>55808.867218</v>
      </c>
      <c r="W15" s="72">
        <v>111</v>
      </c>
      <c r="X15" s="34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</row>
    <row r="16" spans="1:53" s="36" customFormat="1" ht="52.5" customHeight="1">
      <c r="A16" s="71">
        <f>A15+1</f>
        <v>8</v>
      </c>
      <c r="B16" s="50" t="s">
        <v>226</v>
      </c>
      <c r="C16" s="59" t="s">
        <v>243</v>
      </c>
      <c r="D16" s="50" t="s">
        <v>146</v>
      </c>
      <c r="E16" s="59" t="s">
        <v>184</v>
      </c>
      <c r="F16" s="59" t="s">
        <v>189</v>
      </c>
      <c r="G16" s="64">
        <v>15180</v>
      </c>
      <c r="H16" s="64"/>
      <c r="I16" s="66">
        <v>25</v>
      </c>
      <c r="J16" s="66"/>
      <c r="K16" s="66">
        <f t="shared" si="4"/>
        <v>435.666</v>
      </c>
      <c r="L16" s="66">
        <f t="shared" si="5"/>
        <v>1077.78</v>
      </c>
      <c r="M16" s="66">
        <f aca="true" t="shared" si="9" ref="M16:M23">+G16*1.1%</f>
        <v>166.98000000000002</v>
      </c>
      <c r="N16" s="66">
        <f t="shared" si="6"/>
        <v>461.472</v>
      </c>
      <c r="O16" s="66">
        <f t="shared" si="7"/>
        <v>1076.2620000000002</v>
      </c>
      <c r="P16" s="66"/>
      <c r="Q16" s="66"/>
      <c r="R16" s="66"/>
      <c r="S16" s="66">
        <f t="shared" si="0"/>
        <v>3218.1600000000003</v>
      </c>
      <c r="T16" s="66">
        <f t="shared" si="1"/>
        <v>897.1379999999999</v>
      </c>
      <c r="U16" s="66">
        <f t="shared" si="2"/>
        <v>2321.022</v>
      </c>
      <c r="V16" s="66">
        <f t="shared" si="3"/>
        <v>14257.862000000001</v>
      </c>
      <c r="W16" s="72">
        <v>111</v>
      </c>
      <c r="X16" s="34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</row>
    <row r="17" spans="1:53" s="36" customFormat="1" ht="52.5" customHeight="1">
      <c r="A17" s="71">
        <f>A16+1</f>
        <v>9</v>
      </c>
      <c r="B17" s="50" t="s">
        <v>145</v>
      </c>
      <c r="C17" s="59" t="s">
        <v>243</v>
      </c>
      <c r="D17" s="50" t="s">
        <v>146</v>
      </c>
      <c r="E17" s="59" t="s">
        <v>184</v>
      </c>
      <c r="F17" s="59" t="s">
        <v>188</v>
      </c>
      <c r="G17" s="64">
        <v>19000</v>
      </c>
      <c r="H17" s="64"/>
      <c r="I17" s="66">
        <v>25</v>
      </c>
      <c r="J17" s="66"/>
      <c r="K17" s="66">
        <f t="shared" si="4"/>
        <v>545.3</v>
      </c>
      <c r="L17" s="66">
        <f t="shared" si="5"/>
        <v>1348.9999999999998</v>
      </c>
      <c r="M17" s="66">
        <f t="shared" si="9"/>
        <v>209.00000000000003</v>
      </c>
      <c r="N17" s="66">
        <f t="shared" si="6"/>
        <v>577.6</v>
      </c>
      <c r="O17" s="66">
        <f t="shared" si="7"/>
        <v>1347.1000000000001</v>
      </c>
      <c r="P17" s="66"/>
      <c r="Q17" s="66"/>
      <c r="R17" s="66">
        <v>0</v>
      </c>
      <c r="S17" s="66">
        <f t="shared" si="0"/>
        <v>4028</v>
      </c>
      <c r="T17" s="66">
        <f t="shared" si="1"/>
        <v>1122.9</v>
      </c>
      <c r="U17" s="66">
        <f t="shared" si="2"/>
        <v>2905.1</v>
      </c>
      <c r="V17" s="66">
        <f t="shared" si="3"/>
        <v>17852.1</v>
      </c>
      <c r="W17" s="72">
        <v>111</v>
      </c>
      <c r="X17" s="34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</row>
    <row r="18" spans="1:53" s="36" customFormat="1" ht="52.5" customHeight="1">
      <c r="A18" s="71">
        <f t="shared" si="8"/>
        <v>10</v>
      </c>
      <c r="B18" s="50" t="s">
        <v>101</v>
      </c>
      <c r="C18" s="59" t="s">
        <v>243</v>
      </c>
      <c r="D18" s="50" t="s">
        <v>104</v>
      </c>
      <c r="E18" s="59" t="s">
        <v>184</v>
      </c>
      <c r="F18" s="59" t="s">
        <v>188</v>
      </c>
      <c r="G18" s="64">
        <v>35000</v>
      </c>
      <c r="H18" s="64"/>
      <c r="I18" s="66">
        <v>25</v>
      </c>
      <c r="J18" s="66">
        <v>100</v>
      </c>
      <c r="K18" s="66">
        <f t="shared" si="4"/>
        <v>1004.5</v>
      </c>
      <c r="L18" s="66">
        <f t="shared" si="5"/>
        <v>2485</v>
      </c>
      <c r="M18" s="66">
        <f t="shared" si="9"/>
        <v>385.00000000000006</v>
      </c>
      <c r="N18" s="66">
        <f t="shared" si="6"/>
        <v>1064</v>
      </c>
      <c r="O18" s="66">
        <f t="shared" si="7"/>
        <v>2481.5</v>
      </c>
      <c r="P18" s="66"/>
      <c r="Q18" s="66"/>
      <c r="R18" s="66">
        <v>0</v>
      </c>
      <c r="S18" s="66">
        <f t="shared" si="0"/>
        <v>7420</v>
      </c>
      <c r="T18" s="66">
        <f t="shared" si="1"/>
        <v>2068.5</v>
      </c>
      <c r="U18" s="66">
        <f t="shared" si="2"/>
        <v>5351.5</v>
      </c>
      <c r="V18" s="66">
        <f t="shared" si="3"/>
        <v>32806.5</v>
      </c>
      <c r="W18" s="72">
        <v>111</v>
      </c>
      <c r="X18" s="34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</row>
    <row r="19" spans="1:53" s="36" customFormat="1" ht="52.5" customHeight="1">
      <c r="A19" s="71">
        <f aca="true" t="shared" si="10" ref="A19:A24">A18+1</f>
        <v>11</v>
      </c>
      <c r="B19" s="50" t="s">
        <v>240</v>
      </c>
      <c r="C19" s="59" t="s">
        <v>243</v>
      </c>
      <c r="D19" s="50" t="s">
        <v>241</v>
      </c>
      <c r="E19" s="59" t="s">
        <v>246</v>
      </c>
      <c r="F19" s="59" t="s">
        <v>242</v>
      </c>
      <c r="G19" s="64">
        <v>35000</v>
      </c>
      <c r="H19" s="64"/>
      <c r="I19" s="66">
        <v>25</v>
      </c>
      <c r="J19" s="66"/>
      <c r="K19" s="66">
        <f aca="true" t="shared" si="11" ref="K19:K26">+G19*2.87%</f>
        <v>1004.5</v>
      </c>
      <c r="L19" s="66">
        <f aca="true" t="shared" si="12" ref="L19:L26">+G19*7.1%</f>
        <v>2485</v>
      </c>
      <c r="M19" s="66">
        <f t="shared" si="9"/>
        <v>385.00000000000006</v>
      </c>
      <c r="N19" s="66">
        <f aca="true" t="shared" si="13" ref="N19:N26">+G19*3.04%</f>
        <v>1064</v>
      </c>
      <c r="O19" s="66">
        <f aca="true" t="shared" si="14" ref="O19:O26">+G19*7.09%</f>
        <v>2481.5</v>
      </c>
      <c r="P19" s="66"/>
      <c r="Q19" s="66"/>
      <c r="R19" s="66">
        <v>0</v>
      </c>
      <c r="S19" s="66">
        <f t="shared" si="0"/>
        <v>7420</v>
      </c>
      <c r="T19" s="66">
        <f t="shared" si="1"/>
        <v>2068.5</v>
      </c>
      <c r="U19" s="66">
        <f t="shared" si="2"/>
        <v>5351.5</v>
      </c>
      <c r="V19" s="66">
        <f t="shared" si="3"/>
        <v>32906.5</v>
      </c>
      <c r="W19" s="72">
        <v>111</v>
      </c>
      <c r="X19" s="34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</row>
    <row r="20" spans="1:53" s="36" customFormat="1" ht="52.5" customHeight="1">
      <c r="A20" s="71">
        <f t="shared" si="10"/>
        <v>12</v>
      </c>
      <c r="B20" s="50" t="s">
        <v>244</v>
      </c>
      <c r="C20" s="59" t="s">
        <v>243</v>
      </c>
      <c r="D20" s="50" t="s">
        <v>245</v>
      </c>
      <c r="E20" s="59" t="s">
        <v>246</v>
      </c>
      <c r="F20" s="59" t="s">
        <v>188</v>
      </c>
      <c r="G20" s="64">
        <v>30000</v>
      </c>
      <c r="H20" s="64"/>
      <c r="I20" s="66">
        <v>25</v>
      </c>
      <c r="J20" s="66"/>
      <c r="K20" s="66">
        <f t="shared" si="11"/>
        <v>861</v>
      </c>
      <c r="L20" s="66">
        <f t="shared" si="12"/>
        <v>2130</v>
      </c>
      <c r="M20" s="66">
        <f t="shared" si="9"/>
        <v>330.00000000000006</v>
      </c>
      <c r="N20" s="66">
        <f t="shared" si="13"/>
        <v>912</v>
      </c>
      <c r="O20" s="66">
        <f t="shared" si="14"/>
        <v>2127</v>
      </c>
      <c r="P20" s="66"/>
      <c r="Q20" s="66"/>
      <c r="R20" s="66">
        <v>0</v>
      </c>
      <c r="S20" s="66">
        <f t="shared" si="0"/>
        <v>6360</v>
      </c>
      <c r="T20" s="66">
        <f t="shared" si="1"/>
        <v>1773</v>
      </c>
      <c r="U20" s="66">
        <f t="shared" si="2"/>
        <v>4587</v>
      </c>
      <c r="V20" s="66">
        <f t="shared" si="3"/>
        <v>28202</v>
      </c>
      <c r="W20" s="72">
        <v>111</v>
      </c>
      <c r="X20" s="34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</row>
    <row r="21" spans="1:53" s="36" customFormat="1" ht="52.5" customHeight="1">
      <c r="A21" s="71">
        <f t="shared" si="10"/>
        <v>13</v>
      </c>
      <c r="B21" s="50" t="s">
        <v>247</v>
      </c>
      <c r="C21" s="59" t="s">
        <v>243</v>
      </c>
      <c r="D21" s="50" t="s">
        <v>146</v>
      </c>
      <c r="E21" s="59" t="s">
        <v>246</v>
      </c>
      <c r="F21" s="59" t="s">
        <v>188</v>
      </c>
      <c r="G21" s="64">
        <v>18000</v>
      </c>
      <c r="H21" s="64"/>
      <c r="I21" s="66">
        <v>25</v>
      </c>
      <c r="J21" s="66"/>
      <c r="K21" s="66">
        <f t="shared" si="11"/>
        <v>516.6</v>
      </c>
      <c r="L21" s="66">
        <f t="shared" si="12"/>
        <v>1277.9999999999998</v>
      </c>
      <c r="M21" s="66">
        <f t="shared" si="9"/>
        <v>198.00000000000003</v>
      </c>
      <c r="N21" s="66">
        <f t="shared" si="13"/>
        <v>547.2</v>
      </c>
      <c r="O21" s="66">
        <f t="shared" si="14"/>
        <v>1276.2</v>
      </c>
      <c r="P21" s="66"/>
      <c r="Q21" s="66"/>
      <c r="R21" s="66">
        <v>0</v>
      </c>
      <c r="S21" s="66">
        <f t="shared" si="0"/>
        <v>3816</v>
      </c>
      <c r="T21" s="66">
        <f t="shared" si="1"/>
        <v>1063.8000000000002</v>
      </c>
      <c r="U21" s="66">
        <f t="shared" si="2"/>
        <v>2752.2</v>
      </c>
      <c r="V21" s="66">
        <f t="shared" si="3"/>
        <v>16911.2</v>
      </c>
      <c r="W21" s="72">
        <v>111</v>
      </c>
      <c r="X21" s="34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</row>
    <row r="22" spans="1:53" s="36" customFormat="1" ht="52.5" customHeight="1">
      <c r="A22" s="71">
        <f t="shared" si="10"/>
        <v>14</v>
      </c>
      <c r="B22" s="50" t="s">
        <v>248</v>
      </c>
      <c r="C22" s="59" t="s">
        <v>243</v>
      </c>
      <c r="D22" s="50" t="s">
        <v>146</v>
      </c>
      <c r="E22" s="59" t="s">
        <v>246</v>
      </c>
      <c r="F22" s="59" t="s">
        <v>188</v>
      </c>
      <c r="G22" s="64">
        <v>22000</v>
      </c>
      <c r="H22" s="64"/>
      <c r="I22" s="66">
        <v>25</v>
      </c>
      <c r="J22" s="66"/>
      <c r="K22" s="66">
        <f t="shared" si="11"/>
        <v>631.4</v>
      </c>
      <c r="L22" s="66">
        <f t="shared" si="12"/>
        <v>1561.9999999999998</v>
      </c>
      <c r="M22" s="66">
        <f t="shared" si="9"/>
        <v>242.00000000000003</v>
      </c>
      <c r="N22" s="66">
        <f t="shared" si="13"/>
        <v>668.8</v>
      </c>
      <c r="O22" s="66">
        <f t="shared" si="14"/>
        <v>1559.8000000000002</v>
      </c>
      <c r="P22" s="66"/>
      <c r="Q22" s="66"/>
      <c r="R22" s="66">
        <v>0</v>
      </c>
      <c r="S22" s="66">
        <f t="shared" si="0"/>
        <v>4664</v>
      </c>
      <c r="T22" s="66">
        <f t="shared" si="1"/>
        <v>1300.1999999999998</v>
      </c>
      <c r="U22" s="66">
        <f t="shared" si="2"/>
        <v>3363.8</v>
      </c>
      <c r="V22" s="66">
        <f t="shared" si="3"/>
        <v>20674.8</v>
      </c>
      <c r="W22" s="72">
        <v>111</v>
      </c>
      <c r="X22" s="34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</row>
    <row r="23" spans="1:53" s="36" customFormat="1" ht="52.5" customHeight="1">
      <c r="A23" s="71">
        <f t="shared" si="10"/>
        <v>15</v>
      </c>
      <c r="B23" s="50" t="s">
        <v>249</v>
      </c>
      <c r="C23" s="59" t="s">
        <v>243</v>
      </c>
      <c r="D23" s="50" t="s">
        <v>146</v>
      </c>
      <c r="E23" s="59" t="s">
        <v>246</v>
      </c>
      <c r="F23" s="59" t="s">
        <v>242</v>
      </c>
      <c r="G23" s="64">
        <v>16000</v>
      </c>
      <c r="H23" s="64"/>
      <c r="I23" s="66">
        <v>25</v>
      </c>
      <c r="J23" s="66"/>
      <c r="K23" s="66">
        <f t="shared" si="11"/>
        <v>459.2</v>
      </c>
      <c r="L23" s="66">
        <f t="shared" si="12"/>
        <v>1136</v>
      </c>
      <c r="M23" s="66">
        <f t="shared" si="9"/>
        <v>176.00000000000003</v>
      </c>
      <c r="N23" s="66">
        <f t="shared" si="13"/>
        <v>486.4</v>
      </c>
      <c r="O23" s="66">
        <f t="shared" si="14"/>
        <v>1134.4</v>
      </c>
      <c r="P23" s="66"/>
      <c r="Q23" s="66"/>
      <c r="R23" s="66">
        <v>0</v>
      </c>
      <c r="S23" s="66">
        <f t="shared" si="0"/>
        <v>3392</v>
      </c>
      <c r="T23" s="66">
        <f t="shared" si="1"/>
        <v>945.5999999999999</v>
      </c>
      <c r="U23" s="66">
        <f t="shared" si="2"/>
        <v>2446.4</v>
      </c>
      <c r="V23" s="66">
        <f t="shared" si="3"/>
        <v>15029.4</v>
      </c>
      <c r="W23" s="72">
        <v>111</v>
      </c>
      <c r="X23" s="34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</row>
    <row r="24" spans="1:53" s="36" customFormat="1" ht="60">
      <c r="A24" s="71">
        <f t="shared" si="10"/>
        <v>16</v>
      </c>
      <c r="B24" s="50" t="s">
        <v>40</v>
      </c>
      <c r="C24" s="59" t="s">
        <v>228</v>
      </c>
      <c r="D24" s="50" t="s">
        <v>74</v>
      </c>
      <c r="E24" s="59" t="s">
        <v>0</v>
      </c>
      <c r="F24" s="59" t="s">
        <v>242</v>
      </c>
      <c r="G24" s="64">
        <v>120000</v>
      </c>
      <c r="H24" s="64">
        <v>16809.87</v>
      </c>
      <c r="I24" s="66">
        <v>25</v>
      </c>
      <c r="J24" s="66">
        <v>100</v>
      </c>
      <c r="K24" s="66">
        <f t="shared" si="11"/>
        <v>3444</v>
      </c>
      <c r="L24" s="66">
        <f t="shared" si="12"/>
        <v>8520</v>
      </c>
      <c r="M24" s="66">
        <f>65050*1.1%</f>
        <v>715.5500000000001</v>
      </c>
      <c r="N24" s="66">
        <f t="shared" si="13"/>
        <v>3648</v>
      </c>
      <c r="O24" s="66">
        <f t="shared" si="14"/>
        <v>8508</v>
      </c>
      <c r="P24" s="66"/>
      <c r="Q24" s="66"/>
      <c r="R24" s="66">
        <v>0</v>
      </c>
      <c r="S24" s="66">
        <f t="shared" si="0"/>
        <v>24835.55</v>
      </c>
      <c r="T24" s="66">
        <f t="shared" si="1"/>
        <v>7092</v>
      </c>
      <c r="U24" s="66">
        <f t="shared" si="2"/>
        <v>17743.55</v>
      </c>
      <c r="V24" s="66">
        <f t="shared" si="3"/>
        <v>95973.13</v>
      </c>
      <c r="W24" s="72">
        <v>111</v>
      </c>
      <c r="X24" s="34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</row>
    <row r="25" spans="1:53" s="36" customFormat="1" ht="60">
      <c r="A25" s="71">
        <f t="shared" si="8"/>
        <v>17</v>
      </c>
      <c r="B25" s="50" t="s">
        <v>20</v>
      </c>
      <c r="C25" s="59" t="s">
        <v>228</v>
      </c>
      <c r="D25" s="50" t="s">
        <v>45</v>
      </c>
      <c r="E25" s="59" t="s">
        <v>0</v>
      </c>
      <c r="F25" s="59" t="s">
        <v>189</v>
      </c>
      <c r="G25" s="64">
        <v>45000</v>
      </c>
      <c r="H25" s="64">
        <v>1148.33</v>
      </c>
      <c r="I25" s="66">
        <v>25</v>
      </c>
      <c r="J25" s="66">
        <v>100</v>
      </c>
      <c r="K25" s="66">
        <f t="shared" si="11"/>
        <v>1291.5</v>
      </c>
      <c r="L25" s="66">
        <f t="shared" si="12"/>
        <v>3194.9999999999995</v>
      </c>
      <c r="M25" s="66">
        <f>+G25*1.1%</f>
        <v>495.00000000000006</v>
      </c>
      <c r="N25" s="66">
        <f t="shared" si="13"/>
        <v>1368</v>
      </c>
      <c r="O25" s="66">
        <f t="shared" si="14"/>
        <v>3190.5</v>
      </c>
      <c r="P25" s="66"/>
      <c r="Q25" s="66">
        <v>300</v>
      </c>
      <c r="R25" s="66">
        <v>0</v>
      </c>
      <c r="S25" s="66">
        <f t="shared" si="0"/>
        <v>9840</v>
      </c>
      <c r="T25" s="66">
        <f t="shared" si="1"/>
        <v>2659.5</v>
      </c>
      <c r="U25" s="66">
        <f t="shared" si="2"/>
        <v>6880.5</v>
      </c>
      <c r="V25" s="66">
        <f t="shared" si="3"/>
        <v>41067.17</v>
      </c>
      <c r="W25" s="72">
        <v>111</v>
      </c>
      <c r="X25" s="34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</row>
    <row r="26" spans="1:53" s="36" customFormat="1" ht="60">
      <c r="A26" s="71">
        <f t="shared" si="8"/>
        <v>18</v>
      </c>
      <c r="B26" s="50" t="s">
        <v>39</v>
      </c>
      <c r="C26" s="59" t="s">
        <v>228</v>
      </c>
      <c r="D26" s="50" t="s">
        <v>75</v>
      </c>
      <c r="E26" s="59" t="s">
        <v>0</v>
      </c>
      <c r="F26" s="59" t="s">
        <v>189</v>
      </c>
      <c r="G26" s="64">
        <v>85000</v>
      </c>
      <c r="H26" s="64">
        <v>7901.93</v>
      </c>
      <c r="I26" s="66">
        <v>25</v>
      </c>
      <c r="J26" s="66">
        <v>100</v>
      </c>
      <c r="K26" s="66">
        <f t="shared" si="11"/>
        <v>2439.5</v>
      </c>
      <c r="L26" s="66">
        <f t="shared" si="12"/>
        <v>6034.999999999999</v>
      </c>
      <c r="M26" s="66">
        <f aca="true" t="shared" si="15" ref="M26:M31">65050*1.1%</f>
        <v>715.5500000000001</v>
      </c>
      <c r="N26" s="66">
        <f t="shared" si="13"/>
        <v>2584</v>
      </c>
      <c r="O26" s="66">
        <f t="shared" si="14"/>
        <v>6026.5</v>
      </c>
      <c r="P26" s="66"/>
      <c r="Q26" s="66"/>
      <c r="R26" s="66">
        <v>2700.24</v>
      </c>
      <c r="S26" s="66">
        <f t="shared" si="0"/>
        <v>20500.79</v>
      </c>
      <c r="T26" s="66">
        <f t="shared" si="1"/>
        <v>5023.5</v>
      </c>
      <c r="U26" s="66">
        <f t="shared" si="2"/>
        <v>12777.05</v>
      </c>
      <c r="V26" s="66">
        <f t="shared" si="3"/>
        <v>69249.33</v>
      </c>
      <c r="W26" s="72">
        <v>111</v>
      </c>
      <c r="X26" s="34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</row>
    <row r="27" spans="1:53" s="36" customFormat="1" ht="48" customHeight="1">
      <c r="A27" s="71">
        <f t="shared" si="8"/>
        <v>19</v>
      </c>
      <c r="B27" s="50" t="s">
        <v>43</v>
      </c>
      <c r="C27" s="59" t="s">
        <v>229</v>
      </c>
      <c r="D27" s="50" t="s">
        <v>60</v>
      </c>
      <c r="E27" s="59" t="s">
        <v>0</v>
      </c>
      <c r="F27" s="59" t="s">
        <v>189</v>
      </c>
      <c r="G27" s="64">
        <v>152000</v>
      </c>
      <c r="H27" s="64">
        <v>24337.07</v>
      </c>
      <c r="I27" s="66">
        <v>25</v>
      </c>
      <c r="J27" s="66">
        <v>100</v>
      </c>
      <c r="K27" s="66">
        <f aca="true" t="shared" si="16" ref="K27:K33">+G27*2.87%</f>
        <v>4362.4</v>
      </c>
      <c r="L27" s="66">
        <f aca="true" t="shared" si="17" ref="L27:L33">+G27*7.1%</f>
        <v>10791.999999999998</v>
      </c>
      <c r="M27" s="66">
        <f t="shared" si="15"/>
        <v>715.5500000000001</v>
      </c>
      <c r="N27" s="66">
        <f>G27*3.04%</f>
        <v>4620.8</v>
      </c>
      <c r="O27" s="66">
        <f>G27*7.09%</f>
        <v>10776.800000000001</v>
      </c>
      <c r="P27" s="66"/>
      <c r="Q27" s="66"/>
      <c r="R27" s="66">
        <v>0</v>
      </c>
      <c r="S27" s="66">
        <f t="shared" si="0"/>
        <v>31267.549999999996</v>
      </c>
      <c r="T27" s="66">
        <f t="shared" si="1"/>
        <v>8983.2</v>
      </c>
      <c r="U27" s="66">
        <f t="shared" si="2"/>
        <v>22284.35</v>
      </c>
      <c r="V27" s="66">
        <f t="shared" si="3"/>
        <v>118554.72999999998</v>
      </c>
      <c r="W27" s="72">
        <v>111</v>
      </c>
      <c r="X27" s="34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</row>
    <row r="28" spans="1:53" s="36" customFormat="1" ht="48" customHeight="1">
      <c r="A28" s="71">
        <f t="shared" si="8"/>
        <v>20</v>
      </c>
      <c r="B28" s="50" t="s">
        <v>16</v>
      </c>
      <c r="C28" s="59" t="s">
        <v>229</v>
      </c>
      <c r="D28" s="50" t="s">
        <v>76</v>
      </c>
      <c r="E28" s="59" t="s">
        <v>0</v>
      </c>
      <c r="F28" s="59" t="s">
        <v>189</v>
      </c>
      <c r="G28" s="64">
        <v>92000</v>
      </c>
      <c r="H28" s="64">
        <v>10223.57</v>
      </c>
      <c r="I28" s="66">
        <v>25</v>
      </c>
      <c r="J28" s="66">
        <v>100</v>
      </c>
      <c r="K28" s="66">
        <f t="shared" si="16"/>
        <v>2640.4</v>
      </c>
      <c r="L28" s="66">
        <f t="shared" si="17"/>
        <v>6531.999999999999</v>
      </c>
      <c r="M28" s="66">
        <f t="shared" si="15"/>
        <v>715.5500000000001</v>
      </c>
      <c r="N28" s="66">
        <f aca="true" t="shared" si="18" ref="N28:N33">+G28*3.04%</f>
        <v>2796.8</v>
      </c>
      <c r="O28" s="66">
        <f aca="true" t="shared" si="19" ref="O28:O33">+G28*7.09%</f>
        <v>6522.8</v>
      </c>
      <c r="P28" s="66"/>
      <c r="Q28" s="66"/>
      <c r="R28" s="66">
        <v>0</v>
      </c>
      <c r="S28" s="66">
        <f t="shared" si="0"/>
        <v>19207.55</v>
      </c>
      <c r="T28" s="66">
        <f t="shared" si="1"/>
        <v>5437.200000000001</v>
      </c>
      <c r="U28" s="66">
        <f t="shared" si="2"/>
        <v>13770.349999999999</v>
      </c>
      <c r="V28" s="66">
        <f t="shared" si="3"/>
        <v>76214.23000000001</v>
      </c>
      <c r="W28" s="72">
        <v>111</v>
      </c>
      <c r="X28" s="34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</row>
    <row r="29" spans="1:53" s="36" customFormat="1" ht="48" customHeight="1">
      <c r="A29" s="71">
        <f t="shared" si="8"/>
        <v>21</v>
      </c>
      <c r="B29" s="50" t="s">
        <v>36</v>
      </c>
      <c r="C29" s="59" t="s">
        <v>229</v>
      </c>
      <c r="D29" s="50" t="s">
        <v>76</v>
      </c>
      <c r="E29" s="59" t="s">
        <v>0</v>
      </c>
      <c r="F29" s="59" t="s">
        <v>189</v>
      </c>
      <c r="G29" s="64">
        <v>88748.12</v>
      </c>
      <c r="H29" s="64">
        <v>9458.65</v>
      </c>
      <c r="I29" s="66">
        <v>25</v>
      </c>
      <c r="J29" s="66">
        <v>100</v>
      </c>
      <c r="K29" s="66">
        <f t="shared" si="16"/>
        <v>2547.071044</v>
      </c>
      <c r="L29" s="66">
        <f t="shared" si="17"/>
        <v>6301.116519999999</v>
      </c>
      <c r="M29" s="66">
        <f t="shared" si="15"/>
        <v>715.5500000000001</v>
      </c>
      <c r="N29" s="66">
        <f t="shared" si="18"/>
        <v>2697.9428479999997</v>
      </c>
      <c r="O29" s="66">
        <f t="shared" si="19"/>
        <v>6292.2417080000005</v>
      </c>
      <c r="P29" s="66"/>
      <c r="Q29" s="66"/>
      <c r="R29" s="66">
        <v>0</v>
      </c>
      <c r="S29" s="66">
        <f t="shared" si="0"/>
        <v>18553.92212</v>
      </c>
      <c r="T29" s="66">
        <f t="shared" si="1"/>
        <v>5245.013891999999</v>
      </c>
      <c r="U29" s="66">
        <f t="shared" si="2"/>
        <v>13308.908228</v>
      </c>
      <c r="V29" s="66">
        <f t="shared" si="3"/>
        <v>73919.456108</v>
      </c>
      <c r="W29" s="72">
        <v>111</v>
      </c>
      <c r="X29" s="34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</row>
    <row r="30" spans="1:53" s="36" customFormat="1" ht="48" customHeight="1">
      <c r="A30" s="71">
        <f t="shared" si="8"/>
        <v>22</v>
      </c>
      <c r="B30" s="50" t="s">
        <v>19</v>
      </c>
      <c r="C30" s="59" t="s">
        <v>229</v>
      </c>
      <c r="D30" s="50" t="s">
        <v>76</v>
      </c>
      <c r="E30" s="59" t="s">
        <v>0</v>
      </c>
      <c r="F30" s="59" t="s">
        <v>189</v>
      </c>
      <c r="G30" s="64">
        <v>88231.31</v>
      </c>
      <c r="H30" s="64">
        <v>9337.08</v>
      </c>
      <c r="I30" s="66">
        <v>25</v>
      </c>
      <c r="J30" s="66">
        <v>100</v>
      </c>
      <c r="K30" s="66">
        <f t="shared" si="16"/>
        <v>2532.238597</v>
      </c>
      <c r="L30" s="66">
        <f t="shared" si="17"/>
        <v>6264.4230099999995</v>
      </c>
      <c r="M30" s="66">
        <f t="shared" si="15"/>
        <v>715.5500000000001</v>
      </c>
      <c r="N30" s="66">
        <f t="shared" si="18"/>
        <v>2682.231824</v>
      </c>
      <c r="O30" s="66">
        <f t="shared" si="19"/>
        <v>6255.599879</v>
      </c>
      <c r="P30" s="66"/>
      <c r="Q30" s="66"/>
      <c r="R30" s="66">
        <v>0</v>
      </c>
      <c r="S30" s="66">
        <f t="shared" si="0"/>
        <v>18450.04331</v>
      </c>
      <c r="T30" s="66">
        <f t="shared" si="1"/>
        <v>5214.470421</v>
      </c>
      <c r="U30" s="66">
        <f t="shared" si="2"/>
        <v>13235.572889</v>
      </c>
      <c r="V30" s="66">
        <f t="shared" si="3"/>
        <v>73554.75957899999</v>
      </c>
      <c r="W30" s="72">
        <v>111</v>
      </c>
      <c r="X30" s="34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</row>
    <row r="31" spans="1:53" s="36" customFormat="1" ht="48" customHeight="1">
      <c r="A31" s="71">
        <f t="shared" si="8"/>
        <v>23</v>
      </c>
      <c r="B31" s="50" t="s">
        <v>32</v>
      </c>
      <c r="C31" s="59" t="s">
        <v>229</v>
      </c>
      <c r="D31" s="50" t="s">
        <v>56</v>
      </c>
      <c r="E31" s="59" t="s">
        <v>0</v>
      </c>
      <c r="F31" s="59" t="s">
        <v>188</v>
      </c>
      <c r="G31" s="64">
        <v>89781.76</v>
      </c>
      <c r="H31" s="64">
        <v>9701.78</v>
      </c>
      <c r="I31" s="66">
        <v>25</v>
      </c>
      <c r="J31" s="66">
        <v>100</v>
      </c>
      <c r="K31" s="66">
        <f t="shared" si="16"/>
        <v>2576.736512</v>
      </c>
      <c r="L31" s="66">
        <f t="shared" si="17"/>
        <v>6374.504959999999</v>
      </c>
      <c r="M31" s="66">
        <f t="shared" si="15"/>
        <v>715.5500000000001</v>
      </c>
      <c r="N31" s="66">
        <f t="shared" si="18"/>
        <v>2729.365504</v>
      </c>
      <c r="O31" s="66">
        <f t="shared" si="19"/>
        <v>6365.526784</v>
      </c>
      <c r="P31" s="66"/>
      <c r="Q31" s="66"/>
      <c r="R31" s="66"/>
      <c r="S31" s="66">
        <f t="shared" si="0"/>
        <v>18761.68376</v>
      </c>
      <c r="T31" s="66">
        <f t="shared" si="1"/>
        <v>5306.102016</v>
      </c>
      <c r="U31" s="66">
        <f t="shared" si="2"/>
        <v>13455.581744</v>
      </c>
      <c r="V31" s="66">
        <f t="shared" si="3"/>
        <v>74648.87798399999</v>
      </c>
      <c r="W31" s="72">
        <v>111</v>
      </c>
      <c r="X31" s="34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</row>
    <row r="32" spans="1:53" s="36" customFormat="1" ht="48" customHeight="1">
      <c r="A32" s="71">
        <f t="shared" si="8"/>
        <v>24</v>
      </c>
      <c r="B32" s="50" t="s">
        <v>123</v>
      </c>
      <c r="C32" s="59" t="s">
        <v>229</v>
      </c>
      <c r="D32" s="50" t="s">
        <v>124</v>
      </c>
      <c r="E32" s="59" t="s">
        <v>184</v>
      </c>
      <c r="F32" s="59" t="s">
        <v>189</v>
      </c>
      <c r="G32" s="64">
        <v>35000</v>
      </c>
      <c r="H32" s="64"/>
      <c r="I32" s="66">
        <v>25</v>
      </c>
      <c r="J32" s="66">
        <v>100</v>
      </c>
      <c r="K32" s="66">
        <f t="shared" si="16"/>
        <v>1004.5</v>
      </c>
      <c r="L32" s="66">
        <f t="shared" si="17"/>
        <v>2485</v>
      </c>
      <c r="M32" s="66">
        <f>+G32*1.1%</f>
        <v>385.00000000000006</v>
      </c>
      <c r="N32" s="66">
        <f t="shared" si="18"/>
        <v>1064</v>
      </c>
      <c r="O32" s="66">
        <f t="shared" si="19"/>
        <v>2481.5</v>
      </c>
      <c r="P32" s="66"/>
      <c r="Q32" s="66"/>
      <c r="R32" s="66"/>
      <c r="S32" s="66">
        <f t="shared" si="0"/>
        <v>7420</v>
      </c>
      <c r="T32" s="66">
        <f t="shared" si="1"/>
        <v>2068.5</v>
      </c>
      <c r="U32" s="66">
        <f t="shared" si="2"/>
        <v>5351.5</v>
      </c>
      <c r="V32" s="66">
        <f t="shared" si="3"/>
        <v>32806.5</v>
      </c>
      <c r="W32" s="72">
        <v>111</v>
      </c>
      <c r="X32" s="34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</row>
    <row r="33" spans="1:53" s="36" customFormat="1" ht="48" customHeight="1" thickBot="1">
      <c r="A33" s="73">
        <f t="shared" si="8"/>
        <v>25</v>
      </c>
      <c r="B33" s="74" t="s">
        <v>44</v>
      </c>
      <c r="C33" s="99" t="s">
        <v>229</v>
      </c>
      <c r="D33" s="74" t="s">
        <v>56</v>
      </c>
      <c r="E33" s="99" t="s">
        <v>0</v>
      </c>
      <c r="F33" s="99" t="s">
        <v>189</v>
      </c>
      <c r="G33" s="75">
        <v>80000</v>
      </c>
      <c r="H33" s="75">
        <v>7400.87</v>
      </c>
      <c r="I33" s="76">
        <v>25</v>
      </c>
      <c r="J33" s="76">
        <v>100</v>
      </c>
      <c r="K33" s="76">
        <f t="shared" si="16"/>
        <v>2296</v>
      </c>
      <c r="L33" s="76">
        <f t="shared" si="17"/>
        <v>5679.999999999999</v>
      </c>
      <c r="M33" s="76">
        <f>65050*1.1%</f>
        <v>715.5500000000001</v>
      </c>
      <c r="N33" s="76">
        <f t="shared" si="18"/>
        <v>2432</v>
      </c>
      <c r="O33" s="76">
        <f t="shared" si="19"/>
        <v>5672</v>
      </c>
      <c r="P33" s="76"/>
      <c r="Q33" s="76"/>
      <c r="R33" s="76">
        <v>0</v>
      </c>
      <c r="S33" s="76">
        <f t="shared" si="0"/>
        <v>16795.55</v>
      </c>
      <c r="T33" s="76">
        <f t="shared" si="1"/>
        <v>4728</v>
      </c>
      <c r="U33" s="76">
        <f t="shared" si="2"/>
        <v>12067.55</v>
      </c>
      <c r="V33" s="76">
        <f t="shared" si="3"/>
        <v>67746.13</v>
      </c>
      <c r="W33" s="77">
        <v>111</v>
      </c>
      <c r="X33" s="34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</row>
    <row r="34" spans="1:53" s="36" customFormat="1" ht="18.75" thickBot="1">
      <c r="A34" s="89"/>
      <c r="B34" s="181" t="s">
        <v>230</v>
      </c>
      <c r="C34" s="182"/>
      <c r="D34" s="182"/>
      <c r="E34" s="182"/>
      <c r="F34" s="183"/>
      <c r="G34" s="90">
        <f>SUM(G$9:$G33)</f>
        <v>1404206.8</v>
      </c>
      <c r="H34" s="90">
        <f>SUM(H$9:$H33)</f>
        <v>108562.70999999999</v>
      </c>
      <c r="I34" s="90">
        <f>SUM(I9:I33)</f>
        <v>625</v>
      </c>
      <c r="J34" s="91">
        <f>SUM(J9:J33)</f>
        <v>1800</v>
      </c>
      <c r="K34" s="90">
        <f>SUM(K$9:$K33)</f>
        <v>40300.735160000004</v>
      </c>
      <c r="L34" s="90">
        <f>SUM(L$9:$L33)</f>
        <v>99698.6828</v>
      </c>
      <c r="M34" s="90">
        <f>SUM(M$9:$M33)</f>
        <v>12413.715489999997</v>
      </c>
      <c r="N34" s="90">
        <f>SUM(N$9:$N33)</f>
        <v>42687.88672</v>
      </c>
      <c r="O34" s="90">
        <f>SUM(O$9:$O33)</f>
        <v>99558.26212</v>
      </c>
      <c r="P34" s="90"/>
      <c r="Q34" s="90">
        <f>SUM(Q9:Q33)</f>
        <v>300</v>
      </c>
      <c r="R34" s="90">
        <f>SUM(R$9:$R33)</f>
        <v>6750.599999999999</v>
      </c>
      <c r="S34" s="90">
        <f>SUM(S$9:$S33)</f>
        <v>301709.88229</v>
      </c>
      <c r="T34" s="90">
        <f>SUM(T$9:$T33)</f>
        <v>82988.62188</v>
      </c>
      <c r="U34" s="90">
        <f>SUM(U9:U33)</f>
        <v>211670.66040999998</v>
      </c>
      <c r="V34" s="90">
        <f>SUM(V$9:$V33)</f>
        <v>1203479.8681199998</v>
      </c>
      <c r="W34" s="92">
        <v>111</v>
      </c>
      <c r="X34" s="34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</row>
    <row r="35" spans="1:53" s="36" customFormat="1" ht="32.25" customHeight="1">
      <c r="A35" s="33"/>
      <c r="B35" s="34"/>
      <c r="C35" s="34"/>
      <c r="D35" s="34"/>
      <c r="E35" s="34"/>
      <c r="F35" s="34"/>
      <c r="G35" s="26"/>
      <c r="H35" s="26"/>
      <c r="I35" s="26"/>
      <c r="J35" s="79"/>
      <c r="K35" s="26"/>
      <c r="L35" s="26"/>
      <c r="M35" s="26"/>
      <c r="N35" s="26"/>
      <c r="O35" s="26"/>
      <c r="P35" s="26"/>
      <c r="Q35" s="26"/>
      <c r="R35" s="26"/>
      <c r="S35" s="65"/>
      <c r="T35" s="65"/>
      <c r="U35" s="65"/>
      <c r="V35" s="65"/>
      <c r="W35" s="26"/>
      <c r="X35" s="34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</row>
    <row r="36" spans="1:53" s="130" customFormat="1" ht="20.25">
      <c r="A36" s="126"/>
      <c r="B36" s="178" t="s">
        <v>207</v>
      </c>
      <c r="C36" s="178"/>
      <c r="D36" s="178" t="s">
        <v>217</v>
      </c>
      <c r="E36" s="178"/>
      <c r="F36" s="127" t="s">
        <v>222</v>
      </c>
      <c r="G36" s="128"/>
      <c r="H36" s="128"/>
      <c r="I36" s="128"/>
      <c r="J36" s="190" t="s">
        <v>207</v>
      </c>
      <c r="K36" s="190"/>
      <c r="L36" s="190"/>
      <c r="M36" s="190"/>
      <c r="N36" s="190" t="s">
        <v>217</v>
      </c>
      <c r="O36" s="190"/>
      <c r="P36" s="190"/>
      <c r="Q36" s="190"/>
      <c r="R36" s="190" t="s">
        <v>222</v>
      </c>
      <c r="S36" s="190"/>
      <c r="T36" s="65"/>
      <c r="U36" s="65"/>
      <c r="V36" s="65"/>
      <c r="W36" s="128"/>
      <c r="Y36" s="128"/>
      <c r="Z36" s="128"/>
      <c r="AA36" s="128"/>
      <c r="AB36" s="128"/>
      <c r="AC36" s="128"/>
      <c r="AD36" s="128"/>
      <c r="AE36" s="128"/>
      <c r="AF36" s="128"/>
      <c r="AG36" s="128"/>
      <c r="AH36" s="128"/>
      <c r="AI36" s="128"/>
      <c r="AJ36" s="128"/>
      <c r="AK36" s="128"/>
      <c r="AL36" s="128"/>
      <c r="AM36" s="128"/>
      <c r="AN36" s="128"/>
      <c r="AO36" s="128"/>
      <c r="AP36" s="128"/>
      <c r="AQ36" s="128"/>
      <c r="AR36" s="128"/>
      <c r="AS36" s="128"/>
      <c r="AT36" s="128"/>
      <c r="AU36" s="128"/>
      <c r="AV36" s="128"/>
      <c r="AW36" s="128"/>
      <c r="AX36" s="128"/>
      <c r="AY36" s="128"/>
      <c r="AZ36" s="128"/>
      <c r="BA36" s="128"/>
    </row>
    <row r="37" spans="1:53" s="130" customFormat="1" ht="21">
      <c r="A37" s="126"/>
      <c r="B37" s="174" t="s">
        <v>208</v>
      </c>
      <c r="C37" s="174"/>
      <c r="D37" s="174" t="s">
        <v>219</v>
      </c>
      <c r="E37" s="174"/>
      <c r="F37" s="131">
        <f>K34</f>
        <v>40300.735160000004</v>
      </c>
      <c r="G37" s="128"/>
      <c r="H37" s="128"/>
      <c r="I37" s="128"/>
      <c r="J37" s="185" t="s">
        <v>208</v>
      </c>
      <c r="K37" s="185"/>
      <c r="L37" s="185"/>
      <c r="M37" s="185"/>
      <c r="N37" s="185" t="s">
        <v>219</v>
      </c>
      <c r="O37" s="185"/>
      <c r="P37" s="185"/>
      <c r="Q37" s="185"/>
      <c r="R37" s="191">
        <f>F37+'Act. 1 Nomina Fijos Oct. 2021'!F94</f>
        <v>144646.81842099997</v>
      </c>
      <c r="S37" s="191"/>
      <c r="T37" s="65"/>
      <c r="U37" s="65"/>
      <c r="V37" s="65"/>
      <c r="W37" s="128"/>
      <c r="Y37" s="128"/>
      <c r="Z37" s="128"/>
      <c r="AA37" s="128"/>
      <c r="AB37" s="128"/>
      <c r="AC37" s="128"/>
      <c r="AD37" s="128"/>
      <c r="AE37" s="128"/>
      <c r="AF37" s="128"/>
      <c r="AG37" s="128"/>
      <c r="AH37" s="128"/>
      <c r="AI37" s="128"/>
      <c r="AJ37" s="128"/>
      <c r="AK37" s="128"/>
      <c r="AL37" s="128"/>
      <c r="AM37" s="128"/>
      <c r="AN37" s="128"/>
      <c r="AO37" s="128"/>
      <c r="AP37" s="128"/>
      <c r="AQ37" s="128"/>
      <c r="AR37" s="128"/>
      <c r="AS37" s="128"/>
      <c r="AT37" s="128"/>
      <c r="AU37" s="128"/>
      <c r="AV37" s="128"/>
      <c r="AW37" s="128"/>
      <c r="AX37" s="128"/>
      <c r="AY37" s="128"/>
      <c r="AZ37" s="128"/>
      <c r="BA37" s="128"/>
    </row>
    <row r="38" spans="1:53" s="130" customFormat="1" ht="21">
      <c r="A38" s="126"/>
      <c r="B38" s="174" t="s">
        <v>209</v>
      </c>
      <c r="C38" s="174"/>
      <c r="D38" s="174" t="s">
        <v>218</v>
      </c>
      <c r="E38" s="174"/>
      <c r="F38" s="131">
        <f>H34</f>
        <v>108562.70999999999</v>
      </c>
      <c r="G38" s="128"/>
      <c r="H38" s="128"/>
      <c r="I38" s="128"/>
      <c r="J38" s="185" t="s">
        <v>209</v>
      </c>
      <c r="K38" s="185"/>
      <c r="L38" s="185"/>
      <c r="M38" s="185"/>
      <c r="N38" s="185" t="s">
        <v>218</v>
      </c>
      <c r="O38" s="185"/>
      <c r="P38" s="185"/>
      <c r="Q38" s="185"/>
      <c r="R38" s="191">
        <f>F38+'Act. 1 Nomina Fijos Oct. 2021'!F95</f>
        <v>362717.79999999993</v>
      </c>
      <c r="S38" s="191"/>
      <c r="T38" s="65"/>
      <c r="U38" s="65"/>
      <c r="V38" s="65"/>
      <c r="W38" s="128"/>
      <c r="Y38" s="128"/>
      <c r="Z38" s="128"/>
      <c r="AA38" s="128"/>
      <c r="AB38" s="128"/>
      <c r="AC38" s="128"/>
      <c r="AD38" s="128"/>
      <c r="AE38" s="128"/>
      <c r="AF38" s="128"/>
      <c r="AG38" s="128"/>
      <c r="AH38" s="128"/>
      <c r="AI38" s="128"/>
      <c r="AJ38" s="128"/>
      <c r="AK38" s="128"/>
      <c r="AL38" s="128"/>
      <c r="AM38" s="128"/>
      <c r="AN38" s="128"/>
      <c r="AO38" s="128"/>
      <c r="AP38" s="128"/>
      <c r="AQ38" s="128"/>
      <c r="AR38" s="128"/>
      <c r="AS38" s="128"/>
      <c r="AT38" s="128"/>
      <c r="AU38" s="128"/>
      <c r="AV38" s="128"/>
      <c r="AW38" s="128"/>
      <c r="AX38" s="128"/>
      <c r="AY38" s="128"/>
      <c r="AZ38" s="128"/>
      <c r="BA38" s="128"/>
    </row>
    <row r="39" spans="1:53" s="130" customFormat="1" ht="21">
      <c r="A39" s="126"/>
      <c r="B39" s="174" t="s">
        <v>210</v>
      </c>
      <c r="C39" s="174"/>
      <c r="D39" s="174" t="s">
        <v>220</v>
      </c>
      <c r="E39" s="174"/>
      <c r="F39" s="131">
        <f>I34</f>
        <v>625</v>
      </c>
      <c r="G39" s="128"/>
      <c r="H39" s="128"/>
      <c r="I39" s="128"/>
      <c r="J39" s="185" t="s">
        <v>210</v>
      </c>
      <c r="K39" s="185"/>
      <c r="L39" s="185"/>
      <c r="M39" s="185"/>
      <c r="N39" s="185" t="s">
        <v>220</v>
      </c>
      <c r="O39" s="185"/>
      <c r="P39" s="185"/>
      <c r="Q39" s="185"/>
      <c r="R39" s="191">
        <f>F39+'Act. 1 Nomina Fijos Oct. 2021'!F96</f>
        <v>2675</v>
      </c>
      <c r="S39" s="191"/>
      <c r="T39" s="65"/>
      <c r="U39" s="65"/>
      <c r="V39" s="65"/>
      <c r="W39" s="128"/>
      <c r="Y39" s="128"/>
      <c r="Z39" s="128"/>
      <c r="AA39" s="128"/>
      <c r="AB39" s="128"/>
      <c r="AC39" s="128"/>
      <c r="AD39" s="128"/>
      <c r="AE39" s="128"/>
      <c r="AF39" s="128"/>
      <c r="AG39" s="128"/>
      <c r="AH39" s="128"/>
      <c r="AI39" s="128"/>
      <c r="AJ39" s="128"/>
      <c r="AK39" s="128"/>
      <c r="AL39" s="128"/>
      <c r="AM39" s="128"/>
      <c r="AN39" s="128"/>
      <c r="AO39" s="128"/>
      <c r="AP39" s="128"/>
      <c r="AQ39" s="128"/>
      <c r="AR39" s="128"/>
      <c r="AS39" s="128"/>
      <c r="AT39" s="128"/>
      <c r="AU39" s="128"/>
      <c r="AV39" s="128"/>
      <c r="AW39" s="128"/>
      <c r="AX39" s="128"/>
      <c r="AY39" s="128"/>
      <c r="AZ39" s="128"/>
      <c r="BA39" s="128"/>
    </row>
    <row r="40" spans="1:53" s="130" customFormat="1" ht="21">
      <c r="A40" s="126"/>
      <c r="B40" s="139" t="s">
        <v>255</v>
      </c>
      <c r="C40" s="140"/>
      <c r="D40" s="139" t="s">
        <v>254</v>
      </c>
      <c r="E40" s="140"/>
      <c r="F40" s="131">
        <f>Q34</f>
        <v>300</v>
      </c>
      <c r="G40" s="128"/>
      <c r="H40" s="128"/>
      <c r="I40" s="128"/>
      <c r="J40" s="185" t="s">
        <v>255</v>
      </c>
      <c r="K40" s="185"/>
      <c r="L40" s="185"/>
      <c r="M40" s="185"/>
      <c r="N40" s="185" t="s">
        <v>254</v>
      </c>
      <c r="O40" s="185"/>
      <c r="P40" s="185"/>
      <c r="Q40" s="185"/>
      <c r="R40" s="191">
        <f>F40+'Act. 1 Nomina Fijos Oct. 2021'!F97</f>
        <v>8848.74</v>
      </c>
      <c r="S40" s="191"/>
      <c r="T40" s="65"/>
      <c r="U40" s="65"/>
      <c r="V40" s="65"/>
      <c r="W40" s="128"/>
      <c r="Y40" s="128"/>
      <c r="Z40" s="128"/>
      <c r="AA40" s="128"/>
      <c r="AB40" s="128"/>
      <c r="AC40" s="128"/>
      <c r="AD40" s="128"/>
      <c r="AE40" s="128"/>
      <c r="AF40" s="128"/>
      <c r="AG40" s="128"/>
      <c r="AH40" s="128"/>
      <c r="AI40" s="128"/>
      <c r="AJ40" s="128"/>
      <c r="AK40" s="128"/>
      <c r="AL40" s="128"/>
      <c r="AM40" s="128"/>
      <c r="AN40" s="128"/>
      <c r="AO40" s="128"/>
      <c r="AP40" s="128"/>
      <c r="AQ40" s="128"/>
      <c r="AR40" s="128"/>
      <c r="AS40" s="128"/>
      <c r="AT40" s="128"/>
      <c r="AU40" s="128"/>
      <c r="AV40" s="128"/>
      <c r="AW40" s="128"/>
      <c r="AX40" s="128"/>
      <c r="AY40" s="128"/>
      <c r="AZ40" s="128"/>
      <c r="BA40" s="128"/>
    </row>
    <row r="41" spans="1:53" s="130" customFormat="1" ht="21">
      <c r="A41" s="126"/>
      <c r="B41" s="179" t="s">
        <v>223</v>
      </c>
      <c r="C41" s="179"/>
      <c r="D41" s="179" t="s">
        <v>224</v>
      </c>
      <c r="E41" s="179"/>
      <c r="F41" s="131">
        <f>P34</f>
        <v>0</v>
      </c>
      <c r="G41" s="128"/>
      <c r="H41" s="128"/>
      <c r="I41" s="128"/>
      <c r="J41" s="185" t="s">
        <v>223</v>
      </c>
      <c r="K41" s="185"/>
      <c r="L41" s="185"/>
      <c r="M41" s="185"/>
      <c r="N41" s="185" t="s">
        <v>224</v>
      </c>
      <c r="O41" s="185"/>
      <c r="P41" s="185"/>
      <c r="Q41" s="185"/>
      <c r="R41" s="191">
        <f>F41+'Act. 1 Nomina Fijos Oct. 2021'!F98</f>
        <v>1800</v>
      </c>
      <c r="S41" s="191"/>
      <c r="T41" s="65"/>
      <c r="U41" s="65"/>
      <c r="V41" s="65"/>
      <c r="W41" s="128"/>
      <c r="Y41" s="128"/>
      <c r="Z41" s="128"/>
      <c r="AA41" s="128"/>
      <c r="AB41" s="128"/>
      <c r="AC41" s="128"/>
      <c r="AD41" s="128"/>
      <c r="AE41" s="128"/>
      <c r="AF41" s="128"/>
      <c r="AG41" s="128"/>
      <c r="AH41" s="128"/>
      <c r="AI41" s="128"/>
      <c r="AJ41" s="128"/>
      <c r="AK41" s="128"/>
      <c r="AL41" s="128"/>
      <c r="AM41" s="128"/>
      <c r="AN41" s="128"/>
      <c r="AO41" s="128"/>
      <c r="AP41" s="128"/>
      <c r="AQ41" s="128"/>
      <c r="AR41" s="128"/>
      <c r="AS41" s="128"/>
      <c r="AT41" s="128"/>
      <c r="AU41" s="128"/>
      <c r="AV41" s="128"/>
      <c r="AW41" s="128"/>
      <c r="AX41" s="128"/>
      <c r="AY41" s="128"/>
      <c r="AZ41" s="128"/>
      <c r="BA41" s="128"/>
    </row>
    <row r="42" spans="1:53" s="130" customFormat="1" ht="21">
      <c r="A42" s="126"/>
      <c r="B42" s="174" t="s">
        <v>211</v>
      </c>
      <c r="C42" s="174"/>
      <c r="D42" s="174" t="s">
        <v>219</v>
      </c>
      <c r="E42" s="174"/>
      <c r="F42" s="131">
        <f>N34</f>
        <v>42687.88672</v>
      </c>
      <c r="G42" s="128"/>
      <c r="H42" s="128"/>
      <c r="I42" s="128"/>
      <c r="J42" s="185" t="s">
        <v>211</v>
      </c>
      <c r="K42" s="185"/>
      <c r="L42" s="185"/>
      <c r="M42" s="185"/>
      <c r="N42" s="185" t="s">
        <v>219</v>
      </c>
      <c r="O42" s="185"/>
      <c r="P42" s="185"/>
      <c r="Q42" s="185"/>
      <c r="R42" s="191">
        <f>F42+'Act. 1 Nomina Fijos Oct. 2021'!F99</f>
        <v>151022.14843200007</v>
      </c>
      <c r="S42" s="191"/>
      <c r="T42" s="65"/>
      <c r="U42" s="65"/>
      <c r="V42" s="65"/>
      <c r="W42" s="128"/>
      <c r="Y42" s="128"/>
      <c r="Z42" s="128"/>
      <c r="AA42" s="128"/>
      <c r="AB42" s="128"/>
      <c r="AC42" s="128"/>
      <c r="AD42" s="128"/>
      <c r="AE42" s="128"/>
      <c r="AF42" s="128"/>
      <c r="AG42" s="128"/>
      <c r="AH42" s="128"/>
      <c r="AI42" s="128"/>
      <c r="AJ42" s="128"/>
      <c r="AK42" s="128"/>
      <c r="AL42" s="128"/>
      <c r="AM42" s="128"/>
      <c r="AN42" s="128"/>
      <c r="AO42" s="128"/>
      <c r="AP42" s="128"/>
      <c r="AQ42" s="128"/>
      <c r="AR42" s="128"/>
      <c r="AS42" s="128"/>
      <c r="AT42" s="128"/>
      <c r="AU42" s="128"/>
      <c r="AV42" s="128"/>
      <c r="AW42" s="128"/>
      <c r="AX42" s="128"/>
      <c r="AY42" s="128"/>
      <c r="AZ42" s="128"/>
      <c r="BA42" s="128"/>
    </row>
    <row r="43" spans="1:53" s="130" customFormat="1" ht="21">
      <c r="A43" s="126"/>
      <c r="B43" s="174" t="s">
        <v>212</v>
      </c>
      <c r="C43" s="174"/>
      <c r="D43" s="174" t="s">
        <v>219</v>
      </c>
      <c r="E43" s="174"/>
      <c r="F43" s="131">
        <f>R34</f>
        <v>6750.599999999999</v>
      </c>
      <c r="G43" s="128"/>
      <c r="H43" s="128"/>
      <c r="I43" s="128"/>
      <c r="J43" s="185" t="s">
        <v>212</v>
      </c>
      <c r="K43" s="185"/>
      <c r="L43" s="185"/>
      <c r="M43" s="185"/>
      <c r="N43" s="185" t="s">
        <v>219</v>
      </c>
      <c r="O43" s="185"/>
      <c r="P43" s="185"/>
      <c r="Q43" s="185"/>
      <c r="R43" s="191">
        <f>F43+'Act. 1 Nomina Fijos Oct. 2021'!F100</f>
        <v>28352.519999999993</v>
      </c>
      <c r="S43" s="191"/>
      <c r="T43" s="65"/>
      <c r="U43" s="65"/>
      <c r="V43" s="65"/>
      <c r="W43" s="128"/>
      <c r="Y43" s="128"/>
      <c r="Z43" s="128"/>
      <c r="AA43" s="128"/>
      <c r="AB43" s="128"/>
      <c r="AC43" s="128"/>
      <c r="AD43" s="128"/>
      <c r="AE43" s="128"/>
      <c r="AF43" s="128"/>
      <c r="AG43" s="128"/>
      <c r="AH43" s="128"/>
      <c r="AI43" s="128"/>
      <c r="AJ43" s="128"/>
      <c r="AK43" s="128"/>
      <c r="AL43" s="128"/>
      <c r="AM43" s="128"/>
      <c r="AN43" s="128"/>
      <c r="AO43" s="128"/>
      <c r="AP43" s="128"/>
      <c r="AQ43" s="128"/>
      <c r="AR43" s="128"/>
      <c r="AS43" s="128"/>
      <c r="AT43" s="128"/>
      <c r="AU43" s="128"/>
      <c r="AV43" s="128"/>
      <c r="AW43" s="128"/>
      <c r="AX43" s="128"/>
      <c r="AY43" s="128"/>
      <c r="AZ43" s="128"/>
      <c r="BA43" s="128"/>
    </row>
    <row r="44" spans="1:53" s="130" customFormat="1" ht="21">
      <c r="A44" s="126"/>
      <c r="B44" s="174" t="s">
        <v>213</v>
      </c>
      <c r="C44" s="174"/>
      <c r="D44" s="174" t="s">
        <v>221</v>
      </c>
      <c r="E44" s="174"/>
      <c r="F44" s="131">
        <f>J34</f>
        <v>1800</v>
      </c>
      <c r="G44" s="128"/>
      <c r="H44" s="128"/>
      <c r="I44" s="128"/>
      <c r="J44" s="185" t="s">
        <v>213</v>
      </c>
      <c r="K44" s="185"/>
      <c r="L44" s="185"/>
      <c r="M44" s="185"/>
      <c r="N44" s="185" t="s">
        <v>260</v>
      </c>
      <c r="O44" s="185"/>
      <c r="P44" s="185"/>
      <c r="Q44" s="185"/>
      <c r="R44" s="191">
        <f>F44+'Act. 1 Nomina Fijos Oct. 2021'!F101</f>
        <v>8000</v>
      </c>
      <c r="S44" s="191"/>
      <c r="T44" s="65"/>
      <c r="U44" s="65"/>
      <c r="V44" s="65"/>
      <c r="W44" s="128"/>
      <c r="Y44" s="128"/>
      <c r="Z44" s="128"/>
      <c r="AA44" s="128"/>
      <c r="AB44" s="128"/>
      <c r="AC44" s="128"/>
      <c r="AD44" s="128"/>
      <c r="AE44" s="128"/>
      <c r="AF44" s="128"/>
      <c r="AG44" s="128"/>
      <c r="AH44" s="128"/>
      <c r="AI44" s="128"/>
      <c r="AJ44" s="128"/>
      <c r="AK44" s="128"/>
      <c r="AL44" s="128"/>
      <c r="AM44" s="128"/>
      <c r="AN44" s="128"/>
      <c r="AO44" s="128"/>
      <c r="AP44" s="128"/>
      <c r="AQ44" s="128"/>
      <c r="AR44" s="128"/>
      <c r="AS44" s="128"/>
      <c r="AT44" s="128"/>
      <c r="AU44" s="128"/>
      <c r="AV44" s="128"/>
      <c r="AW44" s="128"/>
      <c r="AX44" s="128"/>
      <c r="AY44" s="128"/>
      <c r="AZ44" s="128"/>
      <c r="BA44" s="128"/>
    </row>
    <row r="45" spans="1:53" s="130" customFormat="1" ht="21">
      <c r="A45" s="126"/>
      <c r="B45" s="179" t="s">
        <v>214</v>
      </c>
      <c r="C45" s="179"/>
      <c r="D45" s="174"/>
      <c r="E45" s="174"/>
      <c r="F45" s="131">
        <f>L34</f>
        <v>99698.6828</v>
      </c>
      <c r="G45" s="128"/>
      <c r="H45" s="128"/>
      <c r="I45" s="128"/>
      <c r="J45" s="185" t="s">
        <v>214</v>
      </c>
      <c r="K45" s="185"/>
      <c r="L45" s="185"/>
      <c r="M45" s="185"/>
      <c r="N45" s="185"/>
      <c r="O45" s="185"/>
      <c r="P45" s="185"/>
      <c r="Q45" s="185"/>
      <c r="R45" s="191">
        <f>F45+'Act. 1 Nomina Fijos Oct. 2021'!F102</f>
        <v>357837.07693</v>
      </c>
      <c r="S45" s="191"/>
      <c r="T45" s="65"/>
      <c r="U45" s="65"/>
      <c r="V45" s="65"/>
      <c r="W45" s="128"/>
      <c r="Y45" s="128"/>
      <c r="Z45" s="128"/>
      <c r="AA45" s="128"/>
      <c r="AB45" s="128"/>
      <c r="AC45" s="128"/>
      <c r="AD45" s="128"/>
      <c r="AE45" s="128"/>
      <c r="AF45" s="128"/>
      <c r="AG45" s="128"/>
      <c r="AH45" s="128"/>
      <c r="AI45" s="128"/>
      <c r="AJ45" s="128"/>
      <c r="AK45" s="128"/>
      <c r="AL45" s="128"/>
      <c r="AM45" s="128"/>
      <c r="AN45" s="128"/>
      <c r="AO45" s="128"/>
      <c r="AP45" s="128"/>
      <c r="AQ45" s="128"/>
      <c r="AR45" s="128"/>
      <c r="AS45" s="128"/>
      <c r="AT45" s="128"/>
      <c r="AU45" s="128"/>
      <c r="AV45" s="128"/>
      <c r="AW45" s="128"/>
      <c r="AX45" s="128"/>
      <c r="AY45" s="128"/>
      <c r="AZ45" s="128"/>
      <c r="BA45" s="128"/>
    </row>
    <row r="46" spans="1:53" s="130" customFormat="1" ht="21">
      <c r="A46" s="126"/>
      <c r="B46" s="179" t="s">
        <v>215</v>
      </c>
      <c r="C46" s="179"/>
      <c r="D46" s="174"/>
      <c r="E46" s="174"/>
      <c r="F46" s="131">
        <f>M34</f>
        <v>12413.715489999997</v>
      </c>
      <c r="G46" s="128"/>
      <c r="H46" s="128"/>
      <c r="I46" s="128"/>
      <c r="J46" s="185" t="s">
        <v>215</v>
      </c>
      <c r="K46" s="185"/>
      <c r="L46" s="185"/>
      <c r="M46" s="185"/>
      <c r="N46" s="185"/>
      <c r="O46" s="185"/>
      <c r="P46" s="185"/>
      <c r="Q46" s="185"/>
      <c r="R46" s="191">
        <f>F46+'Act. 1 Nomina Fijos Oct. 2021'!F103</f>
        <v>44015.0634</v>
      </c>
      <c r="S46" s="191"/>
      <c r="T46" s="65"/>
      <c r="U46" s="65"/>
      <c r="V46" s="65"/>
      <c r="W46" s="128"/>
      <c r="Y46" s="128"/>
      <c r="Z46" s="128"/>
      <c r="AA46" s="128"/>
      <c r="AB46" s="128"/>
      <c r="AC46" s="128"/>
      <c r="AD46" s="128"/>
      <c r="AE46" s="128"/>
      <c r="AF46" s="128"/>
      <c r="AG46" s="128"/>
      <c r="AH46" s="128"/>
      <c r="AI46" s="128"/>
      <c r="AJ46" s="128"/>
      <c r="AK46" s="128"/>
      <c r="AL46" s="128"/>
      <c r="AM46" s="128"/>
      <c r="AN46" s="128"/>
      <c r="AO46" s="128"/>
      <c r="AP46" s="128"/>
      <c r="AQ46" s="128"/>
      <c r="AR46" s="128"/>
      <c r="AS46" s="128"/>
      <c r="AT46" s="128"/>
      <c r="AU46" s="128"/>
      <c r="AV46" s="128"/>
      <c r="AW46" s="128"/>
      <c r="AX46" s="128"/>
      <c r="AY46" s="128"/>
      <c r="AZ46" s="128"/>
      <c r="BA46" s="128"/>
    </row>
    <row r="47" spans="1:53" s="130" customFormat="1" ht="20.25">
      <c r="A47" s="126"/>
      <c r="B47" s="179" t="s">
        <v>216</v>
      </c>
      <c r="C47" s="179"/>
      <c r="D47" s="174"/>
      <c r="E47" s="174"/>
      <c r="F47" s="132">
        <f>O34</f>
        <v>99558.26212</v>
      </c>
      <c r="G47" s="128"/>
      <c r="H47" s="128"/>
      <c r="I47" s="128"/>
      <c r="J47" s="185" t="s">
        <v>216</v>
      </c>
      <c r="K47" s="185"/>
      <c r="L47" s="185"/>
      <c r="M47" s="185"/>
      <c r="N47" s="185"/>
      <c r="O47" s="185"/>
      <c r="P47" s="185"/>
      <c r="Q47" s="185"/>
      <c r="R47" s="192">
        <f>F47+'Act. 1 Nomina Fijos Oct. 2021'!F104</f>
        <v>352219.418547</v>
      </c>
      <c r="S47" s="192"/>
      <c r="T47" s="65"/>
      <c r="U47" s="65"/>
      <c r="V47" s="65"/>
      <c r="W47" s="128"/>
      <c r="Y47" s="128"/>
      <c r="Z47" s="128"/>
      <c r="AA47" s="128"/>
      <c r="AB47" s="128"/>
      <c r="AC47" s="128"/>
      <c r="AD47" s="128"/>
      <c r="AE47" s="128"/>
      <c r="AF47" s="128"/>
      <c r="AG47" s="128"/>
      <c r="AH47" s="128"/>
      <c r="AI47" s="128"/>
      <c r="AJ47" s="128"/>
      <c r="AK47" s="128"/>
      <c r="AL47" s="128"/>
      <c r="AM47" s="128"/>
      <c r="AN47" s="128"/>
      <c r="AO47" s="128"/>
      <c r="AP47" s="128"/>
      <c r="AQ47" s="128"/>
      <c r="AR47" s="128"/>
      <c r="AS47" s="128"/>
      <c r="AT47" s="128"/>
      <c r="AU47" s="128"/>
      <c r="AV47" s="128"/>
      <c r="AW47" s="128"/>
      <c r="AX47" s="128"/>
      <c r="AY47" s="128"/>
      <c r="AZ47" s="128"/>
      <c r="BA47" s="128"/>
    </row>
    <row r="48" spans="1:53" s="130" customFormat="1" ht="20.25">
      <c r="A48" s="126"/>
      <c r="B48" s="180" t="s">
        <v>230</v>
      </c>
      <c r="C48" s="180"/>
      <c r="D48" s="180"/>
      <c r="E48" s="180"/>
      <c r="F48" s="125">
        <f>G34-F37-F38-F39-F40-F41-F42-F43-F44</f>
        <v>1203179.86812</v>
      </c>
      <c r="G48" s="128"/>
      <c r="H48" s="128"/>
      <c r="I48" s="128"/>
      <c r="J48" s="193" t="s">
        <v>234</v>
      </c>
      <c r="K48" s="193"/>
      <c r="L48" s="193"/>
      <c r="M48" s="193"/>
      <c r="N48" s="193"/>
      <c r="O48" s="193"/>
      <c r="P48" s="193"/>
      <c r="Q48" s="193"/>
      <c r="R48" s="189">
        <f>G34+'Act. 1 Nomina Fijos Oct. 2021'!G91-R37-R38-R39-R40-R41-R42-R43-R44</f>
        <v>4331895.803147001</v>
      </c>
      <c r="S48" s="189"/>
      <c r="T48" s="65"/>
      <c r="U48" s="65"/>
      <c r="V48" s="65"/>
      <c r="W48" s="128"/>
      <c r="Y48" s="128"/>
      <c r="Z48" s="128"/>
      <c r="AA48" s="128"/>
      <c r="AB48" s="128"/>
      <c r="AC48" s="128"/>
      <c r="AD48" s="128"/>
      <c r="AE48" s="128"/>
      <c r="AF48" s="128"/>
      <c r="AG48" s="128"/>
      <c r="AH48" s="128"/>
      <c r="AI48" s="128"/>
      <c r="AJ48" s="128"/>
      <c r="AK48" s="128"/>
      <c r="AL48" s="128"/>
      <c r="AM48" s="128"/>
      <c r="AN48" s="128"/>
      <c r="AO48" s="128"/>
      <c r="AP48" s="128"/>
      <c r="AQ48" s="128"/>
      <c r="AR48" s="128"/>
      <c r="AS48" s="128"/>
      <c r="AT48" s="128"/>
      <c r="AU48" s="128"/>
      <c r="AV48" s="128"/>
      <c r="AW48" s="128"/>
      <c r="AX48" s="128"/>
      <c r="AY48" s="128"/>
      <c r="AZ48" s="128"/>
      <c r="BA48" s="128"/>
    </row>
    <row r="49" spans="1:53" s="36" customFormat="1" ht="32.25" customHeight="1">
      <c r="A49" s="33"/>
      <c r="B49" s="34"/>
      <c r="C49" s="34"/>
      <c r="D49" s="34"/>
      <c r="E49" s="34"/>
      <c r="F49" s="34"/>
      <c r="G49" s="26"/>
      <c r="H49" s="26"/>
      <c r="I49" s="26"/>
      <c r="J49" s="67"/>
      <c r="K49" s="67"/>
      <c r="L49" s="67"/>
      <c r="M49" s="67"/>
      <c r="N49" s="67"/>
      <c r="O49" s="26"/>
      <c r="P49" s="26"/>
      <c r="Q49" s="26"/>
      <c r="R49" s="26"/>
      <c r="S49" s="65"/>
      <c r="T49" s="65"/>
      <c r="U49" s="65"/>
      <c r="V49" s="65"/>
      <c r="W49" s="26"/>
      <c r="X49" s="34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35"/>
      <c r="AR49" s="35"/>
      <c r="AS49" s="35"/>
      <c r="AT49" s="35"/>
      <c r="AU49" s="35"/>
      <c r="AV49" s="35"/>
      <c r="AW49" s="35"/>
      <c r="AX49" s="35"/>
      <c r="AY49" s="35"/>
      <c r="AZ49" s="35"/>
      <c r="BA49" s="35"/>
    </row>
    <row r="50" spans="1:26" ht="23.25" customHeight="1">
      <c r="A50" s="108" t="s">
        <v>231</v>
      </c>
      <c r="B50" s="45"/>
      <c r="C50" s="109"/>
      <c r="D50" s="109"/>
      <c r="E50" s="109"/>
      <c r="F50" s="109"/>
      <c r="G50" s="109"/>
      <c r="H50" s="109"/>
      <c r="I50" s="46"/>
      <c r="J50" s="186" t="s">
        <v>261</v>
      </c>
      <c r="K50" s="186"/>
      <c r="L50" s="186"/>
      <c r="M50" s="186"/>
      <c r="N50" s="186"/>
      <c r="O50" s="186"/>
      <c r="P50" s="186"/>
      <c r="Q50" s="186"/>
      <c r="R50" s="186"/>
      <c r="S50" s="186"/>
      <c r="T50" s="111"/>
      <c r="U50" s="111"/>
      <c r="V50" s="111"/>
      <c r="W50" s="111"/>
      <c r="X50" s="110"/>
      <c r="Y50" s="86"/>
      <c r="Z50" s="86"/>
    </row>
    <row r="51" spans="1:26" ht="20.25">
      <c r="A51" s="107" t="s">
        <v>232</v>
      </c>
      <c r="B51" s="112"/>
      <c r="C51" s="107"/>
      <c r="D51" s="107"/>
      <c r="E51" s="107"/>
      <c r="F51" s="107"/>
      <c r="G51" s="107"/>
      <c r="H51" s="107"/>
      <c r="I51" s="113"/>
      <c r="J51" s="186"/>
      <c r="K51" s="186"/>
      <c r="L51" s="186"/>
      <c r="M51" s="186"/>
      <c r="N51" s="186"/>
      <c r="O51" s="186"/>
      <c r="P51" s="186"/>
      <c r="Q51" s="186"/>
      <c r="R51" s="186"/>
      <c r="S51" s="186"/>
      <c r="T51" s="114"/>
      <c r="U51" s="114"/>
      <c r="V51" s="114"/>
      <c r="W51" s="113"/>
      <c r="X51" s="113"/>
      <c r="Y51" s="86"/>
      <c r="Z51" s="86"/>
    </row>
    <row r="52" spans="1:26" ht="20.25">
      <c r="A52" s="107" t="s">
        <v>257</v>
      </c>
      <c r="B52" s="112"/>
      <c r="C52" s="107"/>
      <c r="D52" s="107"/>
      <c r="E52" s="107"/>
      <c r="F52" s="107"/>
      <c r="G52" s="107"/>
      <c r="H52" s="115"/>
      <c r="I52" s="116"/>
      <c r="J52" s="186"/>
      <c r="K52" s="186"/>
      <c r="L52" s="186"/>
      <c r="M52" s="186"/>
      <c r="N52" s="186"/>
      <c r="O52" s="186"/>
      <c r="P52" s="186"/>
      <c r="Q52" s="186"/>
      <c r="R52" s="186"/>
      <c r="S52" s="186"/>
      <c r="T52" s="113"/>
      <c r="U52" s="113"/>
      <c r="V52" s="113"/>
      <c r="W52" s="113"/>
      <c r="X52" s="113"/>
      <c r="Y52" s="86"/>
      <c r="Z52" s="86"/>
    </row>
    <row r="53" spans="1:26" ht="20.25">
      <c r="A53" s="107" t="s">
        <v>258</v>
      </c>
      <c r="B53" s="112"/>
      <c r="C53" s="107"/>
      <c r="D53" s="107"/>
      <c r="E53" s="107"/>
      <c r="F53" s="107"/>
      <c r="G53" s="107"/>
      <c r="H53" s="115"/>
      <c r="I53" s="116"/>
      <c r="J53" s="186"/>
      <c r="K53" s="186"/>
      <c r="L53" s="186"/>
      <c r="M53" s="186"/>
      <c r="N53" s="186"/>
      <c r="O53" s="186"/>
      <c r="P53" s="186"/>
      <c r="Q53" s="186"/>
      <c r="R53" s="186"/>
      <c r="S53" s="186"/>
      <c r="T53" s="113"/>
      <c r="U53" s="113"/>
      <c r="V53" s="118"/>
      <c r="W53" s="118"/>
      <c r="X53" s="118"/>
      <c r="Y53" s="86"/>
      <c r="Z53" s="86"/>
    </row>
    <row r="54" spans="1:26" ht="20.25">
      <c r="A54" s="107" t="s">
        <v>259</v>
      </c>
      <c r="B54" s="112"/>
      <c r="C54" s="107"/>
      <c r="D54" s="107"/>
      <c r="E54" s="107"/>
      <c r="F54" s="107"/>
      <c r="G54" s="107"/>
      <c r="H54" s="115"/>
      <c r="I54" s="116"/>
      <c r="J54" s="119"/>
      <c r="K54" s="119"/>
      <c r="L54" s="119"/>
      <c r="M54" s="113"/>
      <c r="N54" s="113"/>
      <c r="O54" s="113"/>
      <c r="P54" s="113"/>
      <c r="Q54" s="113"/>
      <c r="R54" s="117"/>
      <c r="S54" s="113"/>
      <c r="T54" s="113"/>
      <c r="U54" s="113"/>
      <c r="V54" s="118"/>
      <c r="W54" s="118"/>
      <c r="X54" s="118"/>
      <c r="Y54" s="86"/>
      <c r="Z54" s="86"/>
    </row>
    <row r="55" spans="1:26" ht="20.25">
      <c r="A55" s="106" t="s">
        <v>233</v>
      </c>
      <c r="B55" s="120"/>
      <c r="C55" s="106"/>
      <c r="D55" s="106"/>
      <c r="E55" s="121"/>
      <c r="F55" s="121"/>
      <c r="G55" s="107"/>
      <c r="H55" s="115"/>
      <c r="I55" s="116"/>
      <c r="J55" s="119"/>
      <c r="K55" s="119"/>
      <c r="L55" s="119"/>
      <c r="M55" s="113"/>
      <c r="N55" s="113"/>
      <c r="O55" s="113"/>
      <c r="P55" s="113"/>
      <c r="Q55" s="113"/>
      <c r="R55" s="117"/>
      <c r="S55" s="113"/>
      <c r="T55" s="113"/>
      <c r="U55" s="113"/>
      <c r="V55" s="118"/>
      <c r="W55" s="118"/>
      <c r="X55" s="118"/>
      <c r="Y55" s="86"/>
      <c r="Z55" s="86"/>
    </row>
    <row r="56" spans="9:26" s="124" customFormat="1" ht="42.75" customHeight="1">
      <c r="I56" s="122"/>
      <c r="J56" s="187"/>
      <c r="K56" s="187"/>
      <c r="L56" s="187"/>
      <c r="M56" s="187"/>
      <c r="N56" s="187"/>
      <c r="O56" s="187"/>
      <c r="P56" s="187"/>
      <c r="Q56" s="187"/>
      <c r="R56" s="187"/>
      <c r="S56" s="187"/>
      <c r="T56" s="187"/>
      <c r="U56" s="187"/>
      <c r="V56" s="187"/>
      <c r="W56" s="187"/>
      <c r="X56" s="119"/>
      <c r="Y56" s="123"/>
      <c r="Z56" s="123"/>
    </row>
    <row r="57" spans="1:53" s="5" customFormat="1" ht="20.25" customHeight="1">
      <c r="A57" s="51"/>
      <c r="J57" s="80"/>
      <c r="K57" s="67"/>
      <c r="L57" s="67"/>
      <c r="M57" s="67"/>
      <c r="N57" s="67"/>
      <c r="O57" s="67"/>
      <c r="P57" s="67"/>
      <c r="Q57" s="67"/>
      <c r="R57" s="67"/>
      <c r="S57" s="67"/>
      <c r="T57" s="10"/>
      <c r="U57" s="7"/>
      <c r="V57" s="7"/>
      <c r="W57" s="7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</row>
    <row r="58" spans="1:53" s="5" customFormat="1" ht="20.25" customHeight="1">
      <c r="A58" s="51"/>
      <c r="J58" s="80"/>
      <c r="K58" s="67"/>
      <c r="L58" s="67"/>
      <c r="M58" s="67"/>
      <c r="N58" s="67"/>
      <c r="O58" s="67"/>
      <c r="P58" s="67"/>
      <c r="Q58" s="67"/>
      <c r="R58" s="67"/>
      <c r="S58" s="67"/>
      <c r="T58" s="10"/>
      <c r="U58" s="7"/>
      <c r="V58" s="7"/>
      <c r="W58" s="7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</row>
    <row r="59" spans="1:53" s="5" customFormat="1" ht="20.25" customHeight="1">
      <c r="A59" s="51"/>
      <c r="J59" s="80"/>
      <c r="K59" s="67"/>
      <c r="L59" s="67"/>
      <c r="M59" s="67"/>
      <c r="N59" s="67"/>
      <c r="O59" s="67"/>
      <c r="P59" s="67"/>
      <c r="Q59" s="67"/>
      <c r="R59" s="67"/>
      <c r="S59" s="67"/>
      <c r="T59" s="10"/>
      <c r="U59" s="7"/>
      <c r="V59" s="7"/>
      <c r="W59" s="7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</row>
    <row r="60" spans="1:53" s="5" customFormat="1" ht="29.25" customHeight="1">
      <c r="A60" s="15"/>
      <c r="B60" s="20" t="s">
        <v>62</v>
      </c>
      <c r="C60" s="18"/>
      <c r="D60" s="20" t="s">
        <v>79</v>
      </c>
      <c r="E60" s="52"/>
      <c r="F60" s="52"/>
      <c r="G60" s="52"/>
      <c r="H60" s="53" t="s">
        <v>63</v>
      </c>
      <c r="I60" s="54"/>
      <c r="J60" s="81"/>
      <c r="K60" s="52"/>
      <c r="L60" s="55" t="s">
        <v>64</v>
      </c>
      <c r="M60" s="56"/>
      <c r="N60" s="12"/>
      <c r="U60" s="7"/>
      <c r="V60" s="7"/>
      <c r="W60" s="7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</row>
    <row r="61" spans="1:53" s="1" customFormat="1" ht="25.5" customHeight="1">
      <c r="A61" s="15"/>
      <c r="B61" s="17"/>
      <c r="C61" s="21"/>
      <c r="D61" s="20"/>
      <c r="E61" s="7"/>
      <c r="F61" s="7"/>
      <c r="G61" s="7"/>
      <c r="H61" s="48"/>
      <c r="I61" s="43"/>
      <c r="J61" s="82"/>
      <c r="K61" s="7"/>
      <c r="L61" s="7"/>
      <c r="M61" s="22"/>
      <c r="N61" s="13"/>
      <c r="U61" s="7"/>
      <c r="V61" s="7"/>
      <c r="W61" s="7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28"/>
      <c r="AR61" s="28"/>
      <c r="AS61" s="28"/>
      <c r="AT61" s="28"/>
      <c r="AU61" s="28"/>
      <c r="AV61" s="28"/>
      <c r="AW61" s="28"/>
      <c r="AX61" s="28"/>
      <c r="AY61" s="28"/>
      <c r="AZ61" s="28"/>
      <c r="BA61" s="28"/>
    </row>
    <row r="62" spans="1:53" s="1" customFormat="1" ht="44.25" customHeight="1">
      <c r="A62" s="15"/>
      <c r="B62" s="68" t="s">
        <v>106</v>
      </c>
      <c r="C62" s="23"/>
      <c r="D62" s="69" t="s">
        <v>107</v>
      </c>
      <c r="E62" s="55"/>
      <c r="F62" s="55"/>
      <c r="G62" s="7"/>
      <c r="H62" s="184" t="s">
        <v>65</v>
      </c>
      <c r="I62" s="184"/>
      <c r="J62" s="82"/>
      <c r="K62" s="7"/>
      <c r="L62" s="69" t="s">
        <v>108</v>
      </c>
      <c r="M62" s="69"/>
      <c r="N62" s="23"/>
      <c r="U62" s="7"/>
      <c r="V62" s="7"/>
      <c r="W62" s="7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28"/>
      <c r="AR62" s="28"/>
      <c r="AS62" s="28"/>
      <c r="AT62" s="28"/>
      <c r="AU62" s="28"/>
      <c r="AV62" s="28"/>
      <c r="AW62" s="28"/>
      <c r="AX62" s="28"/>
      <c r="AY62" s="28"/>
      <c r="AZ62" s="28"/>
      <c r="BA62" s="28"/>
    </row>
    <row r="63" spans="1:53" s="1" customFormat="1" ht="21" customHeight="1">
      <c r="A63" s="15"/>
      <c r="B63" s="17" t="s">
        <v>70</v>
      </c>
      <c r="C63" s="9"/>
      <c r="D63" s="24" t="s">
        <v>109</v>
      </c>
      <c r="E63" s="7"/>
      <c r="F63" s="7"/>
      <c r="G63" s="7"/>
      <c r="H63" s="57" t="s">
        <v>81</v>
      </c>
      <c r="I63" s="43"/>
      <c r="J63" s="82"/>
      <c r="K63" s="7"/>
      <c r="L63" s="58" t="s">
        <v>66</v>
      </c>
      <c r="M63" s="22"/>
      <c r="N63" s="7"/>
      <c r="U63" s="7"/>
      <c r="V63" s="7"/>
      <c r="W63" s="7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28"/>
      <c r="AR63" s="28"/>
      <c r="AS63" s="28"/>
      <c r="AT63" s="28"/>
      <c r="AU63" s="28"/>
      <c r="AV63" s="28"/>
      <c r="AW63" s="28"/>
      <c r="AX63" s="28"/>
      <c r="AY63" s="28"/>
      <c r="AZ63" s="28"/>
      <c r="BA63" s="28"/>
    </row>
    <row r="64" spans="1:53" s="1" customFormat="1" ht="36" customHeight="1">
      <c r="A64" s="15"/>
      <c r="B64" s="7"/>
      <c r="C64" s="24"/>
      <c r="D64" s="7"/>
      <c r="H64" s="48"/>
      <c r="I64" s="43"/>
      <c r="J64" s="82"/>
      <c r="K64" s="7"/>
      <c r="L64" s="7"/>
      <c r="M64" s="10"/>
      <c r="N64" s="10"/>
      <c r="O64" s="7"/>
      <c r="P64" s="7"/>
      <c r="Q64" s="7"/>
      <c r="R64" s="39"/>
      <c r="S64" s="7"/>
      <c r="T64" s="10"/>
      <c r="U64" s="7"/>
      <c r="V64" s="7"/>
      <c r="W64" s="7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28"/>
      <c r="AR64" s="28"/>
      <c r="AS64" s="28"/>
      <c r="AT64" s="28"/>
      <c r="AU64" s="28"/>
      <c r="AV64" s="28"/>
      <c r="AW64" s="28"/>
      <c r="AX64" s="28"/>
      <c r="AY64" s="28"/>
      <c r="AZ64" s="28"/>
      <c r="BA64" s="28"/>
    </row>
    <row r="67" ht="12.75" hidden="1"/>
    <row r="68" ht="12.75" hidden="1"/>
    <row r="69" ht="12.75" hidden="1"/>
    <row r="70" ht="12.75" hidden="1"/>
    <row r="71" ht="12.75" hidden="1"/>
    <row r="72" ht="12.75" hidden="1"/>
    <row r="73" spans="1:53" ht="12.75" hidden="1">
      <c r="A73" s="2"/>
      <c r="E73" s="2"/>
      <c r="F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T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</row>
    <row r="74" spans="1:53" ht="12.75" hidden="1">
      <c r="A74" s="2"/>
      <c r="E74" s="2"/>
      <c r="F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T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</row>
    <row r="75" spans="1:53" ht="12.75" hidden="1">
      <c r="A75" s="2"/>
      <c r="E75" s="2"/>
      <c r="F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T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</row>
    <row r="76" spans="1:53" ht="12.75" hidden="1">
      <c r="A76" s="2"/>
      <c r="E76" s="2"/>
      <c r="F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T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</row>
    <row r="77" spans="1:53" ht="12.75" hidden="1">
      <c r="A77" s="2"/>
      <c r="E77" s="2"/>
      <c r="F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T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</row>
    <row r="78" spans="1:53" ht="12.75" hidden="1">
      <c r="A78" s="2"/>
      <c r="E78" s="2"/>
      <c r="F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T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</row>
    <row r="79" spans="1:53" ht="12.75" hidden="1">
      <c r="A79" s="2"/>
      <c r="E79" s="2"/>
      <c r="F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T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</row>
    <row r="80" spans="1:53" ht="12.75" hidden="1">
      <c r="A80" s="2"/>
      <c r="E80" s="2"/>
      <c r="F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T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</row>
    <row r="81" spans="1:53" ht="12.75" hidden="1">
      <c r="A81" s="2"/>
      <c r="E81" s="2"/>
      <c r="F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T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</row>
    <row r="82" spans="1:53" ht="12.75" hidden="1">
      <c r="A82" s="2"/>
      <c r="E82" s="2"/>
      <c r="F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T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</row>
    <row r="83" spans="1:53" ht="12.75" hidden="1">
      <c r="A83" s="2"/>
      <c r="E83" s="2"/>
      <c r="F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T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</row>
    <row r="84" spans="1:53" ht="12.75" hidden="1">
      <c r="A84" s="2"/>
      <c r="E84" s="2"/>
      <c r="F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T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</row>
    <row r="85" spans="1:53" ht="12.75" hidden="1">
      <c r="A85" s="2"/>
      <c r="E85" s="2"/>
      <c r="F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T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</row>
    <row r="86" spans="1:53" ht="12.75" hidden="1">
      <c r="A86" s="2"/>
      <c r="E86" s="2"/>
      <c r="F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T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</row>
  </sheetData>
  <sheetProtection/>
  <mergeCells count="96">
    <mergeCell ref="J50:S53"/>
    <mergeCell ref="R41:S41"/>
    <mergeCell ref="R42:S42"/>
    <mergeCell ref="R43:S43"/>
    <mergeCell ref="R44:S44"/>
    <mergeCell ref="R45:S45"/>
    <mergeCell ref="R46:S46"/>
    <mergeCell ref="N44:Q44"/>
    <mergeCell ref="N45:Q45"/>
    <mergeCell ref="N46:Q46"/>
    <mergeCell ref="N47:Q47"/>
    <mergeCell ref="J48:Q48"/>
    <mergeCell ref="R36:S36"/>
    <mergeCell ref="R37:S37"/>
    <mergeCell ref="R38:S38"/>
    <mergeCell ref="R39:S39"/>
    <mergeCell ref="R40:S40"/>
    <mergeCell ref="N36:Q36"/>
    <mergeCell ref="N37:Q37"/>
    <mergeCell ref="N38:Q38"/>
    <mergeCell ref="N39:Q39"/>
    <mergeCell ref="N40:Q40"/>
    <mergeCell ref="N41:Q41"/>
    <mergeCell ref="J37:M37"/>
    <mergeCell ref="J38:M38"/>
    <mergeCell ref="J39:M39"/>
    <mergeCell ref="J40:M40"/>
    <mergeCell ref="J41:M41"/>
    <mergeCell ref="J42:M42"/>
    <mergeCell ref="J45:M45"/>
    <mergeCell ref="J46:M46"/>
    <mergeCell ref="J47:M47"/>
    <mergeCell ref="J43:M43"/>
    <mergeCell ref="J44:M44"/>
    <mergeCell ref="N42:Q42"/>
    <mergeCell ref="N43:Q43"/>
    <mergeCell ref="B40:C40"/>
    <mergeCell ref="D40:E40"/>
    <mergeCell ref="A4:W4"/>
    <mergeCell ref="A2:W2"/>
    <mergeCell ref="A5:W5"/>
    <mergeCell ref="A6:A8"/>
    <mergeCell ref="B6:B8"/>
    <mergeCell ref="C6:C8"/>
    <mergeCell ref="D6:D8"/>
    <mergeCell ref="E6:E8"/>
    <mergeCell ref="F6:F8"/>
    <mergeCell ref="G6:G8"/>
    <mergeCell ref="V6:V8"/>
    <mergeCell ref="W6:W8"/>
    <mergeCell ref="K7:L7"/>
    <mergeCell ref="M7:M8"/>
    <mergeCell ref="N7:O7"/>
    <mergeCell ref="P7:P8"/>
    <mergeCell ref="R7:R8"/>
    <mergeCell ref="S7:S8"/>
    <mergeCell ref="T7:T8"/>
    <mergeCell ref="U7:U8"/>
    <mergeCell ref="B34:F34"/>
    <mergeCell ref="B36:C36"/>
    <mergeCell ref="D36:E36"/>
    <mergeCell ref="J6:J8"/>
    <mergeCell ref="K6:S6"/>
    <mergeCell ref="T6:U6"/>
    <mergeCell ref="H6:H8"/>
    <mergeCell ref="I6:I8"/>
    <mergeCell ref="Q7:Q8"/>
    <mergeCell ref="J36:M36"/>
    <mergeCell ref="B37:C37"/>
    <mergeCell ref="D37:E37"/>
    <mergeCell ref="B38:C38"/>
    <mergeCell ref="D38:E38"/>
    <mergeCell ref="B39:C39"/>
    <mergeCell ref="D39:E39"/>
    <mergeCell ref="B41:C41"/>
    <mergeCell ref="D41:E41"/>
    <mergeCell ref="B42:C42"/>
    <mergeCell ref="D42:E42"/>
    <mergeCell ref="B43:C43"/>
    <mergeCell ref="D43:E43"/>
    <mergeCell ref="B44:C44"/>
    <mergeCell ref="D44:E44"/>
    <mergeCell ref="B45:C45"/>
    <mergeCell ref="D45:E45"/>
    <mergeCell ref="B46:C46"/>
    <mergeCell ref="D46:E46"/>
    <mergeCell ref="B47:C47"/>
    <mergeCell ref="D47:E47"/>
    <mergeCell ref="B48:E48"/>
    <mergeCell ref="J56:N56"/>
    <mergeCell ref="O56:S56"/>
    <mergeCell ref="T56:W56"/>
    <mergeCell ref="R47:S47"/>
    <mergeCell ref="R48:S48"/>
    <mergeCell ref="A3:W3"/>
    <mergeCell ref="H62:I62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5" scale="35" r:id="rId2"/>
  <headerFooter alignWithMargins="0">
    <oddFooter>&amp;C&amp;"Arial,Negrita"Pag. &amp;P - 4</oddFooter>
  </headerFooter>
  <rowBreaks count="1" manualBreakCount="1">
    <brk id="66" max="2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Miguel Ruiz Cuevas</cp:lastModifiedBy>
  <cp:lastPrinted>2022-02-04T16:17:36Z</cp:lastPrinted>
  <dcterms:created xsi:type="dcterms:W3CDTF">2006-07-11T17:39:34Z</dcterms:created>
  <dcterms:modified xsi:type="dcterms:W3CDTF">2022-02-04T16:37:26Z</dcterms:modified>
  <cp:category/>
  <cp:version/>
  <cp:contentType/>
  <cp:contentStatus/>
</cp:coreProperties>
</file>